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SAGE GREY\Sage Grey Finance Dropbox\Sage Grey Dataroom\Sage Grey\Project and Finance\MICHAEL PROJECT AND FINANCE\SME\"/>
    </mc:Choice>
  </mc:AlternateContent>
  <xr:revisionPtr revIDLastSave="0" documentId="13_ncr:1_{A37F378E-D18D-4D6A-AFD3-6DECEDB95BD4}" xr6:coauthVersionLast="47" xr6:coauthVersionMax="47" xr10:uidLastSave="{00000000-0000-0000-0000-000000000000}"/>
  <bookViews>
    <workbookView xWindow="20370" yWindow="-120" windowWidth="20730" windowHeight="11040" activeTab="1" xr2:uid="{CC832E2D-B3BE-453A-B9D5-7359872EB9B1}"/>
  </bookViews>
  <sheets>
    <sheet name="Cover Page" sheetId="5" r:id="rId1"/>
    <sheet name="Instructions" sheetId="7" r:id="rId2"/>
    <sheet name="Summary" sheetId="4" r:id="rId3"/>
    <sheet name="Impact Sheet" sheetId="6" r:id="rId4"/>
    <sheet name="Input" sheetId="2" r:id="rId5"/>
    <sheet name="Financial Projection" sheetId="1" r:id="rId6"/>
  </sheets>
  <definedNames>
    <definedName name="EXRATE" localSheetId="3">#REF!</definedName>
    <definedName name="EXRATE" localSheetId="1">#REF!</definedName>
    <definedName name="EXRATE">#REF!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1" i="4" l="1"/>
  <c r="E21" i="4"/>
  <c r="F21" i="4"/>
  <c r="G21" i="4"/>
  <c r="C20" i="4"/>
  <c r="C21" i="4" s="1"/>
  <c r="D20" i="4"/>
  <c r="E20" i="4"/>
  <c r="F20" i="4"/>
  <c r="C10" i="4"/>
  <c r="C9" i="4"/>
  <c r="C8" i="4" l="1"/>
  <c r="D55" i="2"/>
  <c r="C55" i="2"/>
  <c r="C62" i="2" l="1"/>
  <c r="D68" i="2"/>
  <c r="C65" i="2"/>
  <c r="AQ6" i="1"/>
  <c r="AP6" i="1"/>
  <c r="AO35" i="1"/>
  <c r="C36" i="1"/>
  <c r="C35" i="1"/>
  <c r="C72" i="1" s="1"/>
  <c r="D54" i="2"/>
  <c r="C54" i="2" s="1"/>
  <c r="C53" i="2"/>
  <c r="AQ26" i="1"/>
  <c r="C21" i="1"/>
  <c r="C22" i="1"/>
  <c r="C23" i="1"/>
  <c r="C24" i="1"/>
  <c r="C25" i="1"/>
  <c r="C20" i="1"/>
  <c r="D31" i="2"/>
  <c r="D21" i="1" s="1"/>
  <c r="D32" i="2"/>
  <c r="D22" i="1" s="1"/>
  <c r="D33" i="2"/>
  <c r="D23" i="1" s="1"/>
  <c r="D34" i="2"/>
  <c r="E34" i="2" s="1"/>
  <c r="D35" i="2"/>
  <c r="E35" i="2" s="1"/>
  <c r="D30" i="2"/>
  <c r="C36" i="2"/>
  <c r="C26" i="1" s="1"/>
  <c r="C9" i="2"/>
  <c r="Q25" i="2" s="1"/>
  <c r="H24" i="2" l="1"/>
  <c r="N23" i="2"/>
  <c r="AE23" i="2"/>
  <c r="AG25" i="2"/>
  <c r="H25" i="2"/>
  <c r="P24" i="2"/>
  <c r="AD23" i="2"/>
  <c r="C19" i="2"/>
  <c r="K19" i="2"/>
  <c r="E31" i="2"/>
  <c r="E21" i="1" s="1"/>
  <c r="D25" i="1"/>
  <c r="AB24" i="2"/>
  <c r="Z19" i="2"/>
  <c r="AK25" i="2"/>
  <c r="P25" i="2"/>
  <c r="AA24" i="2"/>
  <c r="G23" i="2"/>
  <c r="W19" i="2"/>
  <c r="E32" i="2"/>
  <c r="F32" i="2" s="1"/>
  <c r="AC25" i="2"/>
  <c r="AJ24" i="2"/>
  <c r="K24" i="2"/>
  <c r="V23" i="2"/>
  <c r="AA19" i="2"/>
  <c r="G19" i="2"/>
  <c r="E33" i="2"/>
  <c r="E23" i="1" s="1"/>
  <c r="F35" i="2"/>
  <c r="E25" i="1"/>
  <c r="G32" i="2"/>
  <c r="F22" i="1"/>
  <c r="D19" i="2"/>
  <c r="J19" i="2"/>
  <c r="S19" i="2"/>
  <c r="AE19" i="2"/>
  <c r="F23" i="2"/>
  <c r="O23" i="2"/>
  <c r="AA23" i="2"/>
  <c r="AL23" i="2"/>
  <c r="L24" i="2"/>
  <c r="X24" i="2"/>
  <c r="AI24" i="2"/>
  <c r="I25" i="2"/>
  <c r="U25" i="2"/>
  <c r="AF25" i="2"/>
  <c r="C23" i="2"/>
  <c r="R19" i="2"/>
  <c r="AH19" i="2"/>
  <c r="K23" i="2"/>
  <c r="W23" i="2"/>
  <c r="D24" i="2"/>
  <c r="S24" i="2"/>
  <c r="AF24" i="2"/>
  <c r="M25" i="2"/>
  <c r="Y25" i="2"/>
  <c r="C24" i="2"/>
  <c r="X25" i="2"/>
  <c r="E25" i="2"/>
  <c r="T24" i="2"/>
  <c r="AI23" i="2"/>
  <c r="S23" i="2"/>
  <c r="AI19" i="2"/>
  <c r="O19" i="2"/>
  <c r="E30" i="2"/>
  <c r="E20" i="1" s="1"/>
  <c r="D20" i="1"/>
  <c r="F34" i="2"/>
  <c r="E24" i="1"/>
  <c r="F31" i="2"/>
  <c r="D24" i="1"/>
  <c r="E22" i="1"/>
  <c r="F30" i="2"/>
  <c r="D36" i="2"/>
  <c r="AJ25" i="2"/>
  <c r="AB25" i="2"/>
  <c r="T25" i="2"/>
  <c r="L25" i="2"/>
  <c r="D25" i="2"/>
  <c r="AE24" i="2"/>
  <c r="W24" i="2"/>
  <c r="O24" i="2"/>
  <c r="G24" i="2"/>
  <c r="AH23" i="2"/>
  <c r="Z23" i="2"/>
  <c r="R23" i="2"/>
  <c r="J23" i="2"/>
  <c r="AL19" i="2"/>
  <c r="AD19" i="2"/>
  <c r="V19" i="2"/>
  <c r="N19" i="2"/>
  <c r="F19" i="2"/>
  <c r="C25" i="2"/>
  <c r="AI25" i="2"/>
  <c r="AE25" i="2"/>
  <c r="AA25" i="2"/>
  <c r="W25" i="2"/>
  <c r="S25" i="2"/>
  <c r="O25" i="2"/>
  <c r="K25" i="2"/>
  <c r="G25" i="2"/>
  <c r="AL24" i="2"/>
  <c r="AH24" i="2"/>
  <c r="AD24" i="2"/>
  <c r="Z24" i="2"/>
  <c r="V24" i="2"/>
  <c r="R24" i="2"/>
  <c r="N24" i="2"/>
  <c r="J24" i="2"/>
  <c r="F24" i="2"/>
  <c r="AK23" i="2"/>
  <c r="AG23" i="2"/>
  <c r="AC23" i="2"/>
  <c r="Y23" i="2"/>
  <c r="U23" i="2"/>
  <c r="Q23" i="2"/>
  <c r="M23" i="2"/>
  <c r="I23" i="2"/>
  <c r="E23" i="2"/>
  <c r="AK19" i="2"/>
  <c r="AG19" i="2"/>
  <c r="AC19" i="2"/>
  <c r="Y19" i="2"/>
  <c r="U19" i="2"/>
  <c r="Q19" i="2"/>
  <c r="M19" i="2"/>
  <c r="I19" i="2"/>
  <c r="E19" i="2"/>
  <c r="AL25" i="2"/>
  <c r="AH25" i="2"/>
  <c r="AD25" i="2"/>
  <c r="Z25" i="2"/>
  <c r="V25" i="2"/>
  <c r="R25" i="2"/>
  <c r="N25" i="2"/>
  <c r="J25" i="2"/>
  <c r="F25" i="2"/>
  <c r="AK24" i="2"/>
  <c r="AG24" i="2"/>
  <c r="AC24" i="2"/>
  <c r="Y24" i="2"/>
  <c r="U24" i="2"/>
  <c r="Q24" i="2"/>
  <c r="M24" i="2"/>
  <c r="I24" i="2"/>
  <c r="E24" i="2"/>
  <c r="AJ23" i="2"/>
  <c r="AF23" i="2"/>
  <c r="AB23" i="2"/>
  <c r="X23" i="2"/>
  <c r="T23" i="2"/>
  <c r="P23" i="2"/>
  <c r="L23" i="2"/>
  <c r="H23" i="2"/>
  <c r="D23" i="2"/>
  <c r="AJ19" i="2"/>
  <c r="AF19" i="2"/>
  <c r="AB19" i="2"/>
  <c r="X19" i="2"/>
  <c r="T19" i="2"/>
  <c r="P19" i="2"/>
  <c r="L19" i="2"/>
  <c r="H19" i="2"/>
  <c r="F33" i="2" l="1"/>
  <c r="F36" i="2" s="1"/>
  <c r="G30" i="2"/>
  <c r="F20" i="1"/>
  <c r="G31" i="2"/>
  <c r="F21" i="1"/>
  <c r="G34" i="2"/>
  <c r="F24" i="1"/>
  <c r="F23" i="1"/>
  <c r="G35" i="2"/>
  <c r="F25" i="1"/>
  <c r="E36" i="2"/>
  <c r="H32" i="2"/>
  <c r="G22" i="1"/>
  <c r="G33" i="2" l="1"/>
  <c r="H33" i="2" s="1"/>
  <c r="H35" i="2"/>
  <c r="G25" i="1"/>
  <c r="G24" i="1"/>
  <c r="H34" i="2"/>
  <c r="H30" i="2"/>
  <c r="G20" i="1"/>
  <c r="I32" i="2"/>
  <c r="H22" i="1"/>
  <c r="G36" i="2"/>
  <c r="H31" i="2"/>
  <c r="G21" i="1"/>
  <c r="G23" i="1" l="1"/>
  <c r="I33" i="2"/>
  <c r="H23" i="1"/>
  <c r="I34" i="2"/>
  <c r="H24" i="1"/>
  <c r="J32" i="2"/>
  <c r="I22" i="1"/>
  <c r="I31" i="2"/>
  <c r="H21" i="1"/>
  <c r="I30" i="2"/>
  <c r="H20" i="1"/>
  <c r="H36" i="2"/>
  <c r="I35" i="2"/>
  <c r="H25" i="1"/>
  <c r="I25" i="1" l="1"/>
  <c r="J35" i="2"/>
  <c r="K32" i="2"/>
  <c r="J22" i="1"/>
  <c r="J33" i="2"/>
  <c r="I23" i="1"/>
  <c r="I20" i="1"/>
  <c r="I36" i="2"/>
  <c r="J30" i="2"/>
  <c r="I21" i="1"/>
  <c r="J31" i="2"/>
  <c r="J34" i="2"/>
  <c r="I24" i="1"/>
  <c r="K34" i="2" l="1"/>
  <c r="J24" i="1"/>
  <c r="K35" i="2"/>
  <c r="J25" i="1"/>
  <c r="K31" i="2"/>
  <c r="J21" i="1"/>
  <c r="L32" i="2"/>
  <c r="K22" i="1"/>
  <c r="J20" i="1"/>
  <c r="J36" i="2"/>
  <c r="K30" i="2"/>
  <c r="K33" i="2"/>
  <c r="J23" i="1"/>
  <c r="M32" i="2" l="1"/>
  <c r="L22" i="1"/>
  <c r="L31" i="2"/>
  <c r="K21" i="1"/>
  <c r="K20" i="1"/>
  <c r="K36" i="2"/>
  <c r="L30" i="2"/>
  <c r="L35" i="2"/>
  <c r="K25" i="1"/>
  <c r="L33" i="2"/>
  <c r="K23" i="1"/>
  <c r="K24" i="1"/>
  <c r="L34" i="2"/>
  <c r="L20" i="1" l="1"/>
  <c r="L36" i="2"/>
  <c r="M30" i="2"/>
  <c r="M33" i="2"/>
  <c r="L23" i="1"/>
  <c r="M35" i="2"/>
  <c r="L25" i="1"/>
  <c r="M31" i="2"/>
  <c r="L21" i="1"/>
  <c r="M34" i="2"/>
  <c r="L24" i="1"/>
  <c r="N32" i="2"/>
  <c r="M22" i="1"/>
  <c r="N31" i="2" l="1"/>
  <c r="M21" i="1"/>
  <c r="N33" i="2"/>
  <c r="M23" i="1"/>
  <c r="M20" i="1"/>
  <c r="N30" i="2"/>
  <c r="M36" i="2"/>
  <c r="N34" i="2"/>
  <c r="M24" i="1"/>
  <c r="N35" i="2"/>
  <c r="M25" i="1"/>
  <c r="O32" i="2"/>
  <c r="N22" i="1"/>
  <c r="AM22" i="1" s="1"/>
  <c r="O34" i="2" l="1"/>
  <c r="N24" i="1"/>
  <c r="AM24" i="1" s="1"/>
  <c r="O35" i="2"/>
  <c r="N25" i="1"/>
  <c r="AM25" i="1" s="1"/>
  <c r="N20" i="1"/>
  <c r="AM20" i="1" s="1"/>
  <c r="O30" i="2"/>
  <c r="N36" i="2"/>
  <c r="P32" i="2"/>
  <c r="O22" i="1"/>
  <c r="O33" i="2"/>
  <c r="N23" i="1"/>
  <c r="AM23" i="1" s="1"/>
  <c r="O31" i="2"/>
  <c r="N21" i="1"/>
  <c r="AM21" i="1" s="1"/>
  <c r="P31" i="2" l="1"/>
  <c r="O21" i="1"/>
  <c r="Q32" i="2"/>
  <c r="P22" i="1"/>
  <c r="P35" i="2"/>
  <c r="O25" i="1"/>
  <c r="P33" i="2"/>
  <c r="O23" i="1"/>
  <c r="O20" i="1"/>
  <c r="O36" i="2"/>
  <c r="P30" i="2"/>
  <c r="P34" i="2"/>
  <c r="O24" i="1"/>
  <c r="Q33" i="2" l="1"/>
  <c r="P23" i="1"/>
  <c r="P20" i="1"/>
  <c r="P36" i="2"/>
  <c r="Q30" i="2"/>
  <c r="R32" i="2"/>
  <c r="Q22" i="1"/>
  <c r="Q34" i="2"/>
  <c r="P24" i="1"/>
  <c r="Q35" i="2"/>
  <c r="P25" i="1"/>
  <c r="Q31" i="2"/>
  <c r="P21" i="1"/>
  <c r="Q21" i="1" l="1"/>
  <c r="R31" i="2"/>
  <c r="S32" i="2"/>
  <c r="R22" i="1"/>
  <c r="R34" i="2"/>
  <c r="Q24" i="1"/>
  <c r="Q20" i="1"/>
  <c r="R30" i="2"/>
  <c r="Q36" i="2"/>
  <c r="R35" i="2"/>
  <c r="Q25" i="1"/>
  <c r="R33" i="2"/>
  <c r="Q23" i="1"/>
  <c r="S33" i="2" l="1"/>
  <c r="R23" i="1"/>
  <c r="S34" i="2"/>
  <c r="R24" i="1"/>
  <c r="S31" i="2"/>
  <c r="R21" i="1"/>
  <c r="T32" i="2"/>
  <c r="S22" i="1"/>
  <c r="R20" i="1"/>
  <c r="R36" i="2"/>
  <c r="S30" i="2"/>
  <c r="S35" i="2"/>
  <c r="R25" i="1"/>
  <c r="T34" i="2" l="1"/>
  <c r="S24" i="1"/>
  <c r="T35" i="2"/>
  <c r="S25" i="1"/>
  <c r="T31" i="2"/>
  <c r="S21" i="1"/>
  <c r="T33" i="2"/>
  <c r="S23" i="1"/>
  <c r="S20" i="1"/>
  <c r="S36" i="2"/>
  <c r="T30" i="2"/>
  <c r="U32" i="2"/>
  <c r="T22" i="1"/>
  <c r="U31" i="2" l="1"/>
  <c r="T21" i="1"/>
  <c r="U35" i="2"/>
  <c r="T25" i="1"/>
  <c r="V32" i="2"/>
  <c r="U22" i="1"/>
  <c r="T20" i="1"/>
  <c r="U30" i="2"/>
  <c r="T36" i="2"/>
  <c r="U33" i="2"/>
  <c r="T23" i="1"/>
  <c r="U34" i="2"/>
  <c r="T24" i="1"/>
  <c r="V35" i="2" l="1"/>
  <c r="U25" i="1"/>
  <c r="V33" i="2"/>
  <c r="U23" i="1"/>
  <c r="V34" i="2"/>
  <c r="U24" i="1"/>
  <c r="U20" i="1"/>
  <c r="V30" i="2"/>
  <c r="U36" i="2"/>
  <c r="W32" i="2"/>
  <c r="V22" i="1"/>
  <c r="V31" i="2"/>
  <c r="U21" i="1"/>
  <c r="W35" i="2" l="1"/>
  <c r="V25" i="1"/>
  <c r="W31" i="2"/>
  <c r="V21" i="1"/>
  <c r="V20" i="1"/>
  <c r="W30" i="2"/>
  <c r="V36" i="2"/>
  <c r="X32" i="2"/>
  <c r="W22" i="1"/>
  <c r="W34" i="2"/>
  <c r="V24" i="1"/>
  <c r="W33" i="2"/>
  <c r="V23" i="1"/>
  <c r="W20" i="1" l="1"/>
  <c r="X30" i="2"/>
  <c r="W36" i="2"/>
  <c r="Y32" i="2"/>
  <c r="X22" i="1"/>
  <c r="X34" i="2"/>
  <c r="W24" i="1"/>
  <c r="X35" i="2"/>
  <c r="W25" i="1"/>
  <c r="X33" i="2"/>
  <c r="W23" i="1"/>
  <c r="X31" i="2"/>
  <c r="W21" i="1"/>
  <c r="Y34" i="2" l="1"/>
  <c r="X24" i="1"/>
  <c r="Y31" i="2"/>
  <c r="X21" i="1"/>
  <c r="Y35" i="2"/>
  <c r="X25" i="1"/>
  <c r="Z32" i="2"/>
  <c r="Y22" i="1"/>
  <c r="Y33" i="2"/>
  <c r="X23" i="1"/>
  <c r="X20" i="1"/>
  <c r="X36" i="2"/>
  <c r="Y30" i="2"/>
  <c r="Y20" i="1" l="1"/>
  <c r="Y36" i="2"/>
  <c r="Z30" i="2"/>
  <c r="Z33" i="2"/>
  <c r="Y23" i="1"/>
  <c r="Z34" i="2"/>
  <c r="Y24" i="1"/>
  <c r="Z35" i="2"/>
  <c r="Y25" i="1"/>
  <c r="AA32" i="2"/>
  <c r="Z22" i="1"/>
  <c r="AN22" i="1" s="1"/>
  <c r="Z31" i="2"/>
  <c r="Y21" i="1"/>
  <c r="AB32" i="2" l="1"/>
  <c r="AA22" i="1"/>
  <c r="AA31" i="2"/>
  <c r="Z21" i="1"/>
  <c r="AN21" i="1" s="1"/>
  <c r="AA35" i="2"/>
  <c r="Z25" i="1"/>
  <c r="AN25" i="1" s="1"/>
  <c r="AA33" i="2"/>
  <c r="Z23" i="1"/>
  <c r="AN23" i="1" s="1"/>
  <c r="AA34" i="2"/>
  <c r="Z24" i="1"/>
  <c r="AN24" i="1" s="1"/>
  <c r="Z20" i="1"/>
  <c r="AN20" i="1" s="1"/>
  <c r="Z36" i="2"/>
  <c r="AA30" i="2"/>
  <c r="AA20" i="1" l="1"/>
  <c r="AB30" i="2"/>
  <c r="AA36" i="2"/>
  <c r="AB35" i="2"/>
  <c r="AA25" i="1"/>
  <c r="AB34" i="2"/>
  <c r="AA24" i="1"/>
  <c r="AC32" i="2"/>
  <c r="AB22" i="1"/>
  <c r="AB33" i="2"/>
  <c r="AA23" i="1"/>
  <c r="AB31" i="2"/>
  <c r="AA21" i="1"/>
  <c r="AC35" i="2" l="1"/>
  <c r="AB25" i="1"/>
  <c r="AC31" i="2"/>
  <c r="AB21" i="1"/>
  <c r="AD32" i="2"/>
  <c r="AC22" i="1"/>
  <c r="AC33" i="2"/>
  <c r="AB23" i="1"/>
  <c r="AC34" i="2"/>
  <c r="AB24" i="1"/>
  <c r="AB20" i="1"/>
  <c r="AB36" i="2"/>
  <c r="AC30" i="2"/>
  <c r="AC20" i="1" l="1"/>
  <c r="AC36" i="2"/>
  <c r="AD30" i="2"/>
  <c r="AD33" i="2"/>
  <c r="AC23" i="1"/>
  <c r="AD34" i="2"/>
  <c r="AC24" i="1"/>
  <c r="AE32" i="2"/>
  <c r="AD22" i="1"/>
  <c r="AD31" i="2"/>
  <c r="AC21" i="1"/>
  <c r="AD35" i="2"/>
  <c r="AC25" i="1"/>
  <c r="AF32" i="2" l="1"/>
  <c r="AE22" i="1"/>
  <c r="AE35" i="2"/>
  <c r="AD25" i="1"/>
  <c r="AE33" i="2"/>
  <c r="AD23" i="1"/>
  <c r="AE31" i="2"/>
  <c r="AD21" i="1"/>
  <c r="AE34" i="2"/>
  <c r="AD24" i="1"/>
  <c r="AD20" i="1"/>
  <c r="AE30" i="2"/>
  <c r="AD36" i="2"/>
  <c r="AF31" i="2" l="1"/>
  <c r="AE21" i="1"/>
  <c r="AF34" i="2"/>
  <c r="AE24" i="1"/>
  <c r="AF35" i="2"/>
  <c r="AE25" i="1"/>
  <c r="AG32" i="2"/>
  <c r="AF22" i="1"/>
  <c r="AF33" i="2"/>
  <c r="AE23" i="1"/>
  <c r="AE20" i="1"/>
  <c r="AE36" i="2"/>
  <c r="AF30" i="2"/>
  <c r="AF20" i="1" l="1"/>
  <c r="AG30" i="2"/>
  <c r="AF36" i="2"/>
  <c r="AG35" i="2"/>
  <c r="AF25" i="1"/>
  <c r="AG31" i="2"/>
  <c r="AF21" i="1"/>
  <c r="AG33" i="2"/>
  <c r="AF23" i="1"/>
  <c r="AH32" i="2"/>
  <c r="AG22" i="1"/>
  <c r="AG34" i="2"/>
  <c r="AF24" i="1"/>
  <c r="AI32" i="2" l="1"/>
  <c r="AH22" i="1"/>
  <c r="AH31" i="2"/>
  <c r="AG21" i="1"/>
  <c r="AG20" i="1"/>
  <c r="AH30" i="2"/>
  <c r="AG36" i="2"/>
  <c r="AH34" i="2"/>
  <c r="AG24" i="1"/>
  <c r="AH33" i="2"/>
  <c r="AG23" i="1"/>
  <c r="AH35" i="2"/>
  <c r="AG25" i="1"/>
  <c r="AI34" i="2" l="1"/>
  <c r="AH24" i="1"/>
  <c r="AI35" i="2"/>
  <c r="AH25" i="1"/>
  <c r="AI31" i="2"/>
  <c r="AH21" i="1"/>
  <c r="AI33" i="2"/>
  <c r="AH23" i="1"/>
  <c r="AH20" i="1"/>
  <c r="AH36" i="2"/>
  <c r="AI30" i="2"/>
  <c r="AJ32" i="2"/>
  <c r="AI22" i="1"/>
  <c r="AK32" i="2" l="1"/>
  <c r="AJ22" i="1"/>
  <c r="AI20" i="1"/>
  <c r="AI36" i="2"/>
  <c r="AJ30" i="2"/>
  <c r="AJ33" i="2"/>
  <c r="AI23" i="1"/>
  <c r="AJ35" i="2"/>
  <c r="AI25" i="1"/>
  <c r="AJ31" i="2"/>
  <c r="AI21" i="1"/>
  <c r="AJ34" i="2"/>
  <c r="AI24" i="1"/>
  <c r="AK35" i="2" l="1"/>
  <c r="AJ25" i="1"/>
  <c r="AK34" i="2"/>
  <c r="AJ24" i="1"/>
  <c r="AK31" i="2"/>
  <c r="AJ21" i="1"/>
  <c r="AK33" i="2"/>
  <c r="AJ23" i="1"/>
  <c r="AJ20" i="1"/>
  <c r="AK30" i="2"/>
  <c r="AJ36" i="2"/>
  <c r="AL32" i="2"/>
  <c r="AL22" i="1" s="1"/>
  <c r="AO22" i="1" s="1"/>
  <c r="AP22" i="1" s="1"/>
  <c r="AQ22" i="1" s="1"/>
  <c r="AK22" i="1"/>
  <c r="AL33" i="2" l="1"/>
  <c r="AL23" i="1" s="1"/>
  <c r="AK23" i="1"/>
  <c r="AL34" i="2"/>
  <c r="AL24" i="1" s="1"/>
  <c r="AK24" i="1"/>
  <c r="AK20" i="1"/>
  <c r="AL30" i="2"/>
  <c r="AK36" i="2"/>
  <c r="AL31" i="2"/>
  <c r="AL21" i="1" s="1"/>
  <c r="AO21" i="1" s="1"/>
  <c r="AP21" i="1" s="1"/>
  <c r="AQ21" i="1" s="1"/>
  <c r="AK21" i="1"/>
  <c r="AL35" i="2"/>
  <c r="AL25" i="1" s="1"/>
  <c r="AK25" i="1"/>
  <c r="AO24" i="1" l="1"/>
  <c r="AP24" i="1" s="1"/>
  <c r="AQ24" i="1" s="1"/>
  <c r="AL36" i="2"/>
  <c r="AL20" i="1"/>
  <c r="AO20" i="1" s="1"/>
  <c r="AP20" i="1" s="1"/>
  <c r="AQ20" i="1" s="1"/>
  <c r="AO25" i="1"/>
  <c r="AP25" i="1" s="1"/>
  <c r="AQ25" i="1" s="1"/>
  <c r="AO23" i="1"/>
  <c r="AP23" i="1" s="1"/>
  <c r="AQ23" i="1" s="1"/>
  <c r="E6" i="1" l="1"/>
  <c r="G6" i="1"/>
  <c r="D6" i="1"/>
  <c r="H6" i="1"/>
  <c r="I6" i="1"/>
  <c r="M6" i="1"/>
  <c r="N6" i="1"/>
  <c r="R6" i="1"/>
  <c r="T6" i="1"/>
  <c r="X6" i="1"/>
  <c r="Y6" i="1"/>
  <c r="AC6" i="1"/>
  <c r="AD6" i="1"/>
  <c r="AH6" i="1"/>
  <c r="AJ6" i="1"/>
  <c r="D11" i="1"/>
  <c r="E11" i="1"/>
  <c r="F11" i="1"/>
  <c r="G11" i="1"/>
  <c r="H11" i="1"/>
  <c r="I11" i="1"/>
  <c r="K11" i="1"/>
  <c r="L11" i="1"/>
  <c r="M11" i="1"/>
  <c r="O11" i="1"/>
  <c r="P11" i="1"/>
  <c r="Q11" i="1"/>
  <c r="S11" i="1"/>
  <c r="T11" i="1"/>
  <c r="U11" i="1"/>
  <c r="W11" i="1"/>
  <c r="X11" i="1"/>
  <c r="Y11" i="1"/>
  <c r="AA11" i="1"/>
  <c r="AB11" i="1"/>
  <c r="AC11" i="1"/>
  <c r="AE11" i="1"/>
  <c r="AF11" i="1"/>
  <c r="AG11" i="1"/>
  <c r="AI11" i="1"/>
  <c r="AJ11" i="1"/>
  <c r="AK11" i="1"/>
  <c r="D12" i="1"/>
  <c r="E12" i="1"/>
  <c r="G12" i="1"/>
  <c r="H12" i="1"/>
  <c r="I12" i="1"/>
  <c r="J12" i="1"/>
  <c r="K12" i="1"/>
  <c r="L12" i="1"/>
  <c r="M12" i="1"/>
  <c r="N12" i="1"/>
  <c r="O12" i="1"/>
  <c r="P12" i="1"/>
  <c r="Q12" i="1"/>
  <c r="R12" i="1"/>
  <c r="S12" i="1"/>
  <c r="T12" i="1"/>
  <c r="U12" i="1"/>
  <c r="V12" i="1"/>
  <c r="W12" i="1"/>
  <c r="X12" i="1"/>
  <c r="Y12" i="1"/>
  <c r="Z12" i="1"/>
  <c r="AA12" i="1"/>
  <c r="AB12" i="1"/>
  <c r="AC12" i="1"/>
  <c r="AD12" i="1"/>
  <c r="AE12" i="1"/>
  <c r="AF12" i="1"/>
  <c r="AG12" i="1"/>
  <c r="AH12" i="1"/>
  <c r="AI12" i="1"/>
  <c r="AJ12" i="1"/>
  <c r="AK12" i="1"/>
  <c r="AL12" i="1"/>
  <c r="D13" i="1"/>
  <c r="E13" i="1"/>
  <c r="F13" i="1"/>
  <c r="G13" i="1"/>
  <c r="H13" i="1"/>
  <c r="I13" i="1"/>
  <c r="J13" i="1"/>
  <c r="K13" i="1"/>
  <c r="L13" i="1"/>
  <c r="M13" i="1"/>
  <c r="N13" i="1"/>
  <c r="O13" i="1"/>
  <c r="P13" i="1"/>
  <c r="Q13" i="1"/>
  <c r="R13" i="1"/>
  <c r="S13" i="1"/>
  <c r="T13" i="1"/>
  <c r="U13" i="1"/>
  <c r="V13" i="1"/>
  <c r="W13" i="1"/>
  <c r="X13" i="1"/>
  <c r="Y13" i="1"/>
  <c r="Z13" i="1"/>
  <c r="AA13" i="1"/>
  <c r="AB13" i="1"/>
  <c r="AC13" i="1"/>
  <c r="AD13" i="1"/>
  <c r="AE13" i="1"/>
  <c r="AF13" i="1"/>
  <c r="AG13" i="1"/>
  <c r="AH13" i="1"/>
  <c r="AI13" i="1"/>
  <c r="AJ13" i="1"/>
  <c r="AK13" i="1"/>
  <c r="AL13" i="1"/>
  <c r="C13" i="1"/>
  <c r="C12" i="1"/>
  <c r="C11" i="1"/>
  <c r="AL26" i="2" l="1"/>
  <c r="AH26" i="2"/>
  <c r="AD26" i="2"/>
  <c r="Z26" i="2"/>
  <c r="V26" i="2"/>
  <c r="R26" i="2"/>
  <c r="N26" i="2"/>
  <c r="J26" i="2"/>
  <c r="T20" i="2"/>
  <c r="M20" i="2"/>
  <c r="X20" i="2"/>
  <c r="AL6" i="1"/>
  <c r="AG6" i="1"/>
  <c r="V6" i="1"/>
  <c r="Q6" i="1"/>
  <c r="F6" i="1"/>
  <c r="Y20" i="2"/>
  <c r="AJ20" i="2"/>
  <c r="AF6" i="1"/>
  <c r="Z6" i="1"/>
  <c r="U6" i="1"/>
  <c r="J6" i="1"/>
  <c r="I20" i="2"/>
  <c r="D20" i="2"/>
  <c r="C6" i="1"/>
  <c r="AI20" i="2"/>
  <c r="AE20" i="2"/>
  <c r="AA6" i="1"/>
  <c r="W20" i="2"/>
  <c r="S20" i="2"/>
  <c r="O6" i="1"/>
  <c r="K20" i="2"/>
  <c r="R20" i="2"/>
  <c r="AD20" i="2"/>
  <c r="AH20" i="2"/>
  <c r="AC20" i="2"/>
  <c r="N20" i="2"/>
  <c r="F26" i="2"/>
  <c r="AL11" i="1"/>
  <c r="AH11" i="1"/>
  <c r="AD11" i="1"/>
  <c r="Z11" i="1"/>
  <c r="V11" i="1"/>
  <c r="R11" i="1"/>
  <c r="N11" i="1"/>
  <c r="J11" i="1"/>
  <c r="F12" i="1"/>
  <c r="Q26" i="2"/>
  <c r="AJ26" i="2"/>
  <c r="AF26" i="2"/>
  <c r="AB26" i="2"/>
  <c r="X26" i="2"/>
  <c r="T26" i="2"/>
  <c r="P26" i="2"/>
  <c r="L26" i="2"/>
  <c r="H26" i="2"/>
  <c r="D26" i="2"/>
  <c r="AI26" i="2"/>
  <c r="AE26" i="2"/>
  <c r="AA26" i="2"/>
  <c r="W26" i="2"/>
  <c r="S26" i="2"/>
  <c r="O26" i="2"/>
  <c r="K26" i="2"/>
  <c r="G26" i="2"/>
  <c r="AK26" i="2"/>
  <c r="AG26" i="2"/>
  <c r="AC26" i="2"/>
  <c r="Y26" i="2"/>
  <c r="U26" i="2"/>
  <c r="M26" i="2"/>
  <c r="I26" i="2"/>
  <c r="E26" i="2"/>
  <c r="C26" i="2"/>
  <c r="E20" i="2"/>
  <c r="AF20" i="2" l="1"/>
  <c r="AE6" i="1"/>
  <c r="AG20" i="2"/>
  <c r="J20" i="2"/>
  <c r="O20" i="2"/>
  <c r="AL20" i="2"/>
  <c r="U20" i="2"/>
  <c r="K6" i="1"/>
  <c r="W6" i="1"/>
  <c r="Q20" i="2"/>
  <c r="Z20" i="2"/>
  <c r="AB6" i="1"/>
  <c r="AB20" i="2"/>
  <c r="V20" i="2"/>
  <c r="P6" i="1"/>
  <c r="P20" i="2"/>
  <c r="AK6" i="1"/>
  <c r="AK20" i="2"/>
  <c r="L6" i="1"/>
  <c r="L20" i="2"/>
  <c r="AI6" i="1"/>
  <c r="AA20" i="2"/>
  <c r="S6" i="1"/>
  <c r="C20" i="2"/>
  <c r="F20" i="2"/>
  <c r="G20" i="2" l="1"/>
  <c r="H20" i="2" l="1"/>
  <c r="C47" i="4" l="1"/>
  <c r="C48" i="4" s="1"/>
  <c r="C51" i="4" l="1"/>
  <c r="D47" i="4" l="1"/>
  <c r="D48" i="4" l="1"/>
  <c r="E47" i="4"/>
  <c r="F47" i="4" s="1"/>
  <c r="E48" i="4" l="1"/>
  <c r="G47" i="4"/>
  <c r="F48" i="4"/>
  <c r="G48" i="4" l="1"/>
  <c r="G49" i="4" s="1"/>
  <c r="H47" i="4"/>
  <c r="H48" i="4" l="1"/>
  <c r="H49" i="4" s="1"/>
  <c r="AM81" i="2" l="1"/>
  <c r="C80" i="2"/>
  <c r="D80" i="2" s="1"/>
  <c r="E80" i="2" s="1"/>
  <c r="F80" i="2" s="1"/>
  <c r="G80" i="2" s="1"/>
  <c r="H80" i="2" s="1"/>
  <c r="I80" i="2" s="1"/>
  <c r="J80" i="2" s="1"/>
  <c r="K80" i="2" s="1"/>
  <c r="L80" i="2" s="1"/>
  <c r="M80" i="2" s="1"/>
  <c r="N80" i="2" s="1"/>
  <c r="O80" i="2" s="1"/>
  <c r="P80" i="2" s="1"/>
  <c r="Q80" i="2" s="1"/>
  <c r="R80" i="2" s="1"/>
  <c r="S80" i="2" s="1"/>
  <c r="T80" i="2" s="1"/>
  <c r="U80" i="2" s="1"/>
  <c r="V80" i="2" s="1"/>
  <c r="W80" i="2" s="1"/>
  <c r="X80" i="2" s="1"/>
  <c r="Y80" i="2" s="1"/>
  <c r="Z80" i="2" s="1"/>
  <c r="AA80" i="2" s="1"/>
  <c r="AB80" i="2" s="1"/>
  <c r="AC80" i="2" s="1"/>
  <c r="AD80" i="2" s="1"/>
  <c r="AE80" i="2" s="1"/>
  <c r="AF80" i="2" s="1"/>
  <c r="AG80" i="2" s="1"/>
  <c r="AH80" i="2" s="1"/>
  <c r="AI80" i="2" s="1"/>
  <c r="AJ80" i="2" s="1"/>
  <c r="AK80" i="2" s="1"/>
  <c r="AL80" i="2" s="1"/>
  <c r="C45" i="2"/>
  <c r="AQ43" i="1"/>
  <c r="AP43" i="1"/>
  <c r="AQ67" i="1"/>
  <c r="AP67" i="1"/>
  <c r="C47" i="2" l="1"/>
  <c r="C49" i="2" s="1"/>
  <c r="C37" i="1"/>
  <c r="C61" i="1"/>
  <c r="D61" i="1" s="1"/>
  <c r="E61" i="1" s="1"/>
  <c r="F61" i="1" s="1"/>
  <c r="G61" i="1" s="1"/>
  <c r="H61" i="1" s="1"/>
  <c r="I61" i="1" s="1"/>
  <c r="J61" i="1" s="1"/>
  <c r="K61" i="1" s="1"/>
  <c r="L61" i="1" s="1"/>
  <c r="M61" i="1" s="1"/>
  <c r="N61" i="1" s="1"/>
  <c r="O61" i="1" s="1"/>
  <c r="P61" i="1" s="1"/>
  <c r="Q61" i="1" s="1"/>
  <c r="R61" i="1" s="1"/>
  <c r="S61" i="1" s="1"/>
  <c r="T61" i="1" s="1"/>
  <c r="U61" i="1" s="1"/>
  <c r="V61" i="1" s="1"/>
  <c r="W61" i="1" s="1"/>
  <c r="X61" i="1" s="1"/>
  <c r="Y61" i="1" s="1"/>
  <c r="Z61" i="1" s="1"/>
  <c r="AA61" i="1" s="1"/>
  <c r="AB61" i="1" s="1"/>
  <c r="AC61" i="1" s="1"/>
  <c r="AD61" i="1" s="1"/>
  <c r="AE61" i="1" s="1"/>
  <c r="AF61" i="1" s="1"/>
  <c r="AG61" i="1" s="1"/>
  <c r="AH61" i="1" s="1"/>
  <c r="AI61" i="1" s="1"/>
  <c r="AJ61" i="1" s="1"/>
  <c r="AK61" i="1" s="1"/>
  <c r="AL61" i="1" s="1"/>
  <c r="C45" i="4" l="1"/>
  <c r="C49" i="4" s="1"/>
  <c r="C78" i="2" l="1"/>
  <c r="C82" i="2"/>
  <c r="C83" i="2" s="1"/>
  <c r="C84" i="2" s="1"/>
  <c r="C85" i="2" s="1"/>
  <c r="C86" i="2" s="1"/>
  <c r="D69" i="2"/>
  <c r="D71" i="2" s="1"/>
  <c r="C42" i="1"/>
  <c r="C76" i="2"/>
  <c r="D82" i="2" l="1"/>
  <c r="D43" i="1" s="1"/>
  <c r="C43" i="1"/>
  <c r="C67" i="1"/>
  <c r="D72" i="2"/>
  <c r="E82" i="2"/>
  <c r="D83" i="2" l="1"/>
  <c r="E83" i="2" s="1"/>
  <c r="E67" i="1" s="1"/>
  <c r="D84" i="2"/>
  <c r="D26" i="1" s="1"/>
  <c r="F82" i="2"/>
  <c r="E43" i="1"/>
  <c r="D67" i="1" l="1"/>
  <c r="F83" i="2"/>
  <c r="F67" i="1" s="1"/>
  <c r="E84" i="2"/>
  <c r="E26" i="1" s="1"/>
  <c r="D85" i="2"/>
  <c r="D86" i="2" s="1"/>
  <c r="G82" i="2"/>
  <c r="F43" i="1"/>
  <c r="H82" i="2" l="1"/>
  <c r="G43" i="1"/>
  <c r="E85" i="2"/>
  <c r="E86" i="2" s="1"/>
  <c r="G83" i="2"/>
  <c r="F84" i="2"/>
  <c r="F26" i="1" s="1"/>
  <c r="H83" i="2" l="1"/>
  <c r="G84" i="2"/>
  <c r="G67" i="1"/>
  <c r="I82" i="2"/>
  <c r="H43" i="1"/>
  <c r="F85" i="2"/>
  <c r="F86" i="2" s="1"/>
  <c r="G85" i="2" l="1"/>
  <c r="G86" i="2" s="1"/>
  <c r="G26" i="1"/>
  <c r="H84" i="2"/>
  <c r="H26" i="1" s="1"/>
  <c r="I83" i="2"/>
  <c r="H67" i="1"/>
  <c r="J82" i="2"/>
  <c r="I43" i="1"/>
  <c r="J83" i="2" l="1"/>
  <c r="I84" i="2"/>
  <c r="I26" i="1" s="1"/>
  <c r="I67" i="1"/>
  <c r="K82" i="2"/>
  <c r="J43" i="1"/>
  <c r="H85" i="2"/>
  <c r="H86" i="2" s="1"/>
  <c r="I85" i="2" l="1"/>
  <c r="I86" i="2" s="1"/>
  <c r="L82" i="2"/>
  <c r="K43" i="1"/>
  <c r="K83" i="2"/>
  <c r="J84" i="2"/>
  <c r="J26" i="1" s="1"/>
  <c r="J67" i="1"/>
  <c r="J85" i="2" l="1"/>
  <c r="J86" i="2" s="1"/>
  <c r="L83" i="2"/>
  <c r="K84" i="2"/>
  <c r="K26" i="1" s="1"/>
  <c r="K67" i="1"/>
  <c r="M82" i="2"/>
  <c r="L43" i="1"/>
  <c r="K85" i="2" l="1"/>
  <c r="K86" i="2" s="1"/>
  <c r="L84" i="2"/>
  <c r="L26" i="1" s="1"/>
  <c r="M83" i="2"/>
  <c r="L67" i="1"/>
  <c r="N82" i="2"/>
  <c r="M43" i="1"/>
  <c r="O82" i="2" l="1"/>
  <c r="N43" i="1"/>
  <c r="M84" i="2"/>
  <c r="M26" i="1" s="1"/>
  <c r="N83" i="2"/>
  <c r="M67" i="1"/>
  <c r="L85" i="2"/>
  <c r="L86" i="2" s="1"/>
  <c r="M85" i="2" l="1"/>
  <c r="M86" i="2" s="1"/>
  <c r="P82" i="2"/>
  <c r="O43" i="1"/>
  <c r="O83" i="2"/>
  <c r="N84" i="2"/>
  <c r="N26" i="1" s="1"/>
  <c r="AM26" i="1" s="1"/>
  <c r="N67" i="1"/>
  <c r="P83" i="2" l="1"/>
  <c r="O84" i="2"/>
  <c r="O26" i="1" s="1"/>
  <c r="O67" i="1"/>
  <c r="Q82" i="2"/>
  <c r="P43" i="1"/>
  <c r="N85" i="2"/>
  <c r="N86" i="2" s="1"/>
  <c r="D45" i="4" l="1"/>
  <c r="D49" i="4" s="1"/>
  <c r="R82" i="2"/>
  <c r="Q43" i="1"/>
  <c r="O85" i="2"/>
  <c r="O86" i="2" s="1"/>
  <c r="P84" i="2"/>
  <c r="P26" i="1" s="1"/>
  <c r="Q83" i="2"/>
  <c r="P67" i="1"/>
  <c r="D51" i="4" l="1"/>
  <c r="D52" i="4"/>
  <c r="R83" i="2"/>
  <c r="Q84" i="2"/>
  <c r="Q26" i="1" s="1"/>
  <c r="Q67" i="1"/>
  <c r="P85" i="2"/>
  <c r="P86" i="2" s="1"/>
  <c r="S82" i="2"/>
  <c r="R43" i="1"/>
  <c r="T82" i="2" l="1"/>
  <c r="S43" i="1"/>
  <c r="Q85" i="2"/>
  <c r="Q86" i="2" s="1"/>
  <c r="S83" i="2"/>
  <c r="R84" i="2"/>
  <c r="R26" i="1" s="1"/>
  <c r="R67" i="1"/>
  <c r="AQ66" i="1"/>
  <c r="AP66" i="1"/>
  <c r="D66" i="1"/>
  <c r="E66" i="1"/>
  <c r="F66" i="1"/>
  <c r="G66" i="1"/>
  <c r="H66" i="1"/>
  <c r="I66" i="1"/>
  <c r="J66" i="1"/>
  <c r="K66" i="1"/>
  <c r="L66" i="1"/>
  <c r="M66" i="1"/>
  <c r="N66" i="1"/>
  <c r="O66" i="1"/>
  <c r="P66" i="1"/>
  <c r="Q66" i="1"/>
  <c r="R66" i="1"/>
  <c r="S66" i="1"/>
  <c r="T66" i="1"/>
  <c r="U66" i="1"/>
  <c r="V66" i="1"/>
  <c r="W66" i="1"/>
  <c r="X66" i="1"/>
  <c r="Y66" i="1"/>
  <c r="Z66" i="1"/>
  <c r="AA66" i="1"/>
  <c r="AB66" i="1"/>
  <c r="AC66" i="1"/>
  <c r="AD66" i="1"/>
  <c r="AE66" i="1"/>
  <c r="AF66" i="1"/>
  <c r="AG66" i="1"/>
  <c r="AH66" i="1"/>
  <c r="AI66" i="1"/>
  <c r="AJ66" i="1"/>
  <c r="AK66" i="1"/>
  <c r="AL66" i="1"/>
  <c r="C66" i="1"/>
  <c r="AM67" i="1"/>
  <c r="AM61" i="1"/>
  <c r="AN61" i="1"/>
  <c r="AO61" i="1"/>
  <c r="AP61" i="1" s="1"/>
  <c r="AQ61" i="1" s="1"/>
  <c r="D35" i="1"/>
  <c r="E35" i="1"/>
  <c r="F35" i="1"/>
  <c r="G35" i="1"/>
  <c r="H35" i="1"/>
  <c r="I35" i="1"/>
  <c r="J35" i="1"/>
  <c r="K35" i="1"/>
  <c r="L35" i="1"/>
  <c r="M35" i="1"/>
  <c r="N35" i="1"/>
  <c r="O35" i="1"/>
  <c r="P35" i="1"/>
  <c r="Q35" i="1"/>
  <c r="R35" i="1"/>
  <c r="S35" i="1"/>
  <c r="T35" i="1"/>
  <c r="U35" i="1"/>
  <c r="V35" i="1"/>
  <c r="W35" i="1"/>
  <c r="X35" i="1"/>
  <c r="Y35" i="1"/>
  <c r="Z35" i="1"/>
  <c r="AA35" i="1"/>
  <c r="AB35" i="1"/>
  <c r="AC35" i="1"/>
  <c r="AD35" i="1"/>
  <c r="AE35" i="1"/>
  <c r="AF35" i="1"/>
  <c r="AG35" i="1"/>
  <c r="AH35" i="1"/>
  <c r="AI35" i="1"/>
  <c r="AJ35" i="1"/>
  <c r="AK35" i="1"/>
  <c r="AL35" i="1"/>
  <c r="D36" i="1"/>
  <c r="E36" i="1"/>
  <c r="F36" i="1"/>
  <c r="G36" i="1"/>
  <c r="H36" i="1"/>
  <c r="I36" i="1"/>
  <c r="J36" i="1"/>
  <c r="K36" i="1"/>
  <c r="L36" i="1"/>
  <c r="M36" i="1"/>
  <c r="O36" i="1"/>
  <c r="P36" i="1"/>
  <c r="Q36" i="1"/>
  <c r="R36" i="1"/>
  <c r="S36" i="1"/>
  <c r="T36" i="1"/>
  <c r="U36" i="1"/>
  <c r="V36" i="1"/>
  <c r="W36" i="1"/>
  <c r="X36" i="1"/>
  <c r="Y36" i="1"/>
  <c r="AA36" i="1"/>
  <c r="AB36" i="1"/>
  <c r="AC36" i="1"/>
  <c r="AD36" i="1"/>
  <c r="AE36" i="1"/>
  <c r="AF36" i="1"/>
  <c r="AG36" i="1"/>
  <c r="AH36" i="1"/>
  <c r="AI36" i="1"/>
  <c r="AJ36" i="1"/>
  <c r="AK36" i="1"/>
  <c r="D37" i="1"/>
  <c r="E37" i="1"/>
  <c r="F37" i="1"/>
  <c r="G37" i="1"/>
  <c r="H37" i="1"/>
  <c r="I37" i="1"/>
  <c r="J37" i="1"/>
  <c r="K37" i="1"/>
  <c r="L37" i="1"/>
  <c r="M37" i="1"/>
  <c r="N37" i="1"/>
  <c r="O37" i="1"/>
  <c r="P37" i="1"/>
  <c r="Q37" i="1"/>
  <c r="R37" i="1"/>
  <c r="S37" i="1"/>
  <c r="T37" i="1"/>
  <c r="U37" i="1"/>
  <c r="V37" i="1"/>
  <c r="W37" i="1"/>
  <c r="X37" i="1"/>
  <c r="Y37" i="1"/>
  <c r="Z37" i="1"/>
  <c r="AA37" i="1"/>
  <c r="AB37" i="1"/>
  <c r="AC37" i="1"/>
  <c r="AD37" i="1"/>
  <c r="AE37" i="1"/>
  <c r="AF37" i="1"/>
  <c r="AG37" i="1"/>
  <c r="AH37" i="1"/>
  <c r="AI37" i="1"/>
  <c r="AJ37" i="1"/>
  <c r="AK37" i="1"/>
  <c r="AL37" i="1"/>
  <c r="D42" i="1"/>
  <c r="E42" i="1"/>
  <c r="F42" i="1"/>
  <c r="G42" i="1"/>
  <c r="H42" i="1"/>
  <c r="I42" i="1"/>
  <c r="J42" i="1"/>
  <c r="K42" i="1"/>
  <c r="L42" i="1"/>
  <c r="M42" i="1"/>
  <c r="N42" i="1"/>
  <c r="O42" i="1"/>
  <c r="P42" i="1"/>
  <c r="Q42" i="1"/>
  <c r="R42" i="1"/>
  <c r="S42" i="1"/>
  <c r="T42" i="1"/>
  <c r="U42" i="1"/>
  <c r="V42" i="1"/>
  <c r="W42" i="1"/>
  <c r="X42" i="1"/>
  <c r="Y42" i="1"/>
  <c r="Z42" i="1"/>
  <c r="AA42" i="1"/>
  <c r="AB42" i="1"/>
  <c r="AC42" i="1"/>
  <c r="AD42" i="1"/>
  <c r="AE42" i="1"/>
  <c r="AF42" i="1"/>
  <c r="AG42" i="1"/>
  <c r="AH42" i="1"/>
  <c r="AI42" i="1"/>
  <c r="AJ42" i="1"/>
  <c r="AK42" i="1"/>
  <c r="AL42" i="1"/>
  <c r="D49" i="1"/>
  <c r="E49" i="1"/>
  <c r="F49" i="1"/>
  <c r="G49" i="1"/>
  <c r="H49" i="1"/>
  <c r="I49" i="1"/>
  <c r="J49" i="1"/>
  <c r="K49" i="1"/>
  <c r="L49" i="1"/>
  <c r="M49" i="1"/>
  <c r="N49" i="1"/>
  <c r="O49" i="1"/>
  <c r="P49" i="1"/>
  <c r="Q49" i="1"/>
  <c r="R49" i="1"/>
  <c r="S49" i="1"/>
  <c r="T49" i="1"/>
  <c r="U49" i="1"/>
  <c r="V49" i="1"/>
  <c r="W49" i="1"/>
  <c r="X49" i="1"/>
  <c r="Y49" i="1"/>
  <c r="Z49" i="1"/>
  <c r="AA49" i="1"/>
  <c r="AB49" i="1"/>
  <c r="AC49" i="1"/>
  <c r="AD49" i="1"/>
  <c r="AE49" i="1"/>
  <c r="AF49" i="1"/>
  <c r="AG49" i="1"/>
  <c r="AH49" i="1"/>
  <c r="AI49" i="1"/>
  <c r="AJ49" i="1"/>
  <c r="AK49" i="1"/>
  <c r="AL49" i="1"/>
  <c r="C49" i="1"/>
  <c r="C8" i="1"/>
  <c r="D8" i="1"/>
  <c r="E8" i="1"/>
  <c r="F8" i="1"/>
  <c r="G8" i="1"/>
  <c r="H8" i="1"/>
  <c r="I8" i="1"/>
  <c r="J8" i="1"/>
  <c r="K8" i="1"/>
  <c r="L8" i="1"/>
  <c r="M8" i="1"/>
  <c r="N8" i="1"/>
  <c r="O8" i="1"/>
  <c r="P8" i="1"/>
  <c r="Q8" i="1"/>
  <c r="R8" i="1"/>
  <c r="S8" i="1"/>
  <c r="T8" i="1"/>
  <c r="U8" i="1"/>
  <c r="V8" i="1"/>
  <c r="W8" i="1"/>
  <c r="X8" i="1"/>
  <c r="Y8" i="1"/>
  <c r="Z8" i="1"/>
  <c r="AA8" i="1"/>
  <c r="AB8" i="1"/>
  <c r="AC8" i="1"/>
  <c r="AD8" i="1"/>
  <c r="AE8" i="1"/>
  <c r="AF8" i="1"/>
  <c r="AG8" i="1"/>
  <c r="AH8" i="1"/>
  <c r="AI8" i="1"/>
  <c r="AJ8" i="1"/>
  <c r="AK8" i="1"/>
  <c r="AL8" i="1"/>
  <c r="AO13" i="1"/>
  <c r="AP13" i="1" s="1"/>
  <c r="AQ13" i="1" s="1"/>
  <c r="AN13" i="1"/>
  <c r="AM13" i="1"/>
  <c r="AO12" i="1"/>
  <c r="AP12" i="1" s="1"/>
  <c r="AQ12" i="1" s="1"/>
  <c r="AN12" i="1"/>
  <c r="AM12" i="1"/>
  <c r="AO11" i="1"/>
  <c r="AP11" i="1" s="1"/>
  <c r="AQ11" i="1" s="1"/>
  <c r="AN11" i="1"/>
  <c r="AM11" i="1"/>
  <c r="AO6" i="1"/>
  <c r="AN6" i="1"/>
  <c r="AM6" i="1"/>
  <c r="P28" i="1"/>
  <c r="L28" i="1"/>
  <c r="H28" i="1"/>
  <c r="D28" i="1"/>
  <c r="AL15" i="1"/>
  <c r="AK15" i="1"/>
  <c r="AJ15" i="1"/>
  <c r="AI15" i="1"/>
  <c r="AH15" i="1"/>
  <c r="AG15" i="1"/>
  <c r="AF15" i="1"/>
  <c r="AE15" i="1"/>
  <c r="AD15" i="1"/>
  <c r="AC15" i="1"/>
  <c r="AB15" i="1"/>
  <c r="Z15" i="1"/>
  <c r="Y15" i="1"/>
  <c r="X15" i="1"/>
  <c r="W15" i="1"/>
  <c r="V15" i="1"/>
  <c r="U15" i="1"/>
  <c r="T15" i="1"/>
  <c r="S15" i="1"/>
  <c r="R15" i="1"/>
  <c r="Q15" i="1"/>
  <c r="P15" i="1"/>
  <c r="N15" i="1"/>
  <c r="M15" i="1"/>
  <c r="L15" i="1"/>
  <c r="K15" i="1"/>
  <c r="J15" i="1"/>
  <c r="I15" i="1"/>
  <c r="H15" i="1"/>
  <c r="G15" i="1"/>
  <c r="F15" i="1"/>
  <c r="E15" i="1"/>
  <c r="D15" i="1"/>
  <c r="C15" i="1"/>
  <c r="R85" i="2" l="1"/>
  <c r="R86" i="2" s="1"/>
  <c r="U82" i="2"/>
  <c r="T43" i="1"/>
  <c r="T45" i="1" s="1"/>
  <c r="T83" i="2"/>
  <c r="S84" i="2"/>
  <c r="S26" i="1" s="1"/>
  <c r="S67" i="1"/>
  <c r="E17" i="1"/>
  <c r="M17" i="1"/>
  <c r="AN37" i="1"/>
  <c r="AN35" i="1"/>
  <c r="AO37" i="1"/>
  <c r="AP37" i="1" s="1"/>
  <c r="AQ37" i="1" s="1"/>
  <c r="U17" i="1"/>
  <c r="Y17" i="1"/>
  <c r="AK17" i="1"/>
  <c r="Q17" i="1"/>
  <c r="I17" i="1"/>
  <c r="AM8" i="1"/>
  <c r="C25" i="4" s="1"/>
  <c r="AC17" i="1"/>
  <c r="AG17" i="1"/>
  <c r="I39" i="1"/>
  <c r="Q39" i="1"/>
  <c r="Y39" i="1"/>
  <c r="AG39" i="1"/>
  <c r="AN8" i="1"/>
  <c r="D25" i="4" s="1"/>
  <c r="E39" i="1"/>
  <c r="M39" i="1"/>
  <c r="U39" i="1"/>
  <c r="AK39" i="1"/>
  <c r="AP8" i="1"/>
  <c r="F25" i="4" s="1"/>
  <c r="F39" i="1"/>
  <c r="R39" i="1"/>
  <c r="AH39" i="1"/>
  <c r="J39" i="1"/>
  <c r="V39" i="1"/>
  <c r="AD39" i="1"/>
  <c r="AO8" i="1"/>
  <c r="E25" i="4" s="1"/>
  <c r="AQ15" i="1"/>
  <c r="G26" i="4" s="1"/>
  <c r="AP15" i="1"/>
  <c r="F26" i="4" s="1"/>
  <c r="AN15" i="1"/>
  <c r="D26" i="4" s="1"/>
  <c r="AO15" i="1"/>
  <c r="E26" i="4" s="1"/>
  <c r="D39" i="1"/>
  <c r="H39" i="1"/>
  <c r="L39" i="1"/>
  <c r="P39" i="1"/>
  <c r="T39" i="1"/>
  <c r="X39" i="1"/>
  <c r="AB39" i="1"/>
  <c r="AF39" i="1"/>
  <c r="AJ39" i="1"/>
  <c r="D17" i="1"/>
  <c r="D30" i="1" s="1"/>
  <c r="H17" i="1"/>
  <c r="H30" i="1" s="1"/>
  <c r="L17" i="1"/>
  <c r="L30" i="1" s="1"/>
  <c r="P17" i="1"/>
  <c r="P30" i="1" s="1"/>
  <c r="T17" i="1"/>
  <c r="X17" i="1"/>
  <c r="AB17" i="1"/>
  <c r="AF17" i="1"/>
  <c r="AJ17" i="1"/>
  <c r="D45" i="1"/>
  <c r="H45" i="1"/>
  <c r="L45" i="1"/>
  <c r="P45" i="1"/>
  <c r="C17" i="1"/>
  <c r="G17" i="1"/>
  <c r="K17" i="1"/>
  <c r="S17" i="1"/>
  <c r="W17" i="1"/>
  <c r="AE17" i="1"/>
  <c r="AI17" i="1"/>
  <c r="E28" i="1"/>
  <c r="I28" i="1"/>
  <c r="M28" i="1"/>
  <c r="Q28" i="1"/>
  <c r="E45" i="1"/>
  <c r="I45" i="1"/>
  <c r="M45" i="1"/>
  <c r="Q45" i="1"/>
  <c r="AM43" i="1"/>
  <c r="F28" i="1"/>
  <c r="J28" i="1"/>
  <c r="N28" i="1"/>
  <c r="R28" i="1"/>
  <c r="F45" i="1"/>
  <c r="J45" i="1"/>
  <c r="N45" i="1"/>
  <c r="R45" i="1"/>
  <c r="C28" i="1"/>
  <c r="G28" i="1"/>
  <c r="K28" i="1"/>
  <c r="G39" i="1"/>
  <c r="K39" i="1"/>
  <c r="S39" i="1"/>
  <c r="W39" i="1"/>
  <c r="AA39" i="1"/>
  <c r="AE39" i="1"/>
  <c r="AI39" i="1"/>
  <c r="AM42" i="1"/>
  <c r="G45" i="1"/>
  <c r="K45" i="1"/>
  <c r="AN42" i="1"/>
  <c r="S45" i="1"/>
  <c r="C69" i="1"/>
  <c r="AM37" i="1"/>
  <c r="AM35" i="1"/>
  <c r="F17" i="1"/>
  <c r="J17" i="1"/>
  <c r="N17" i="1"/>
  <c r="R17" i="1"/>
  <c r="V17" i="1"/>
  <c r="Z17" i="1"/>
  <c r="AD17" i="1"/>
  <c r="AH17" i="1"/>
  <c r="AL17" i="1"/>
  <c r="AM15" i="1"/>
  <c r="C26" i="4" s="1"/>
  <c r="O15" i="1"/>
  <c r="O17" i="1" s="1"/>
  <c r="AA15" i="1"/>
  <c r="AA17" i="1" s="1"/>
  <c r="O28" i="1"/>
  <c r="O39" i="1"/>
  <c r="AO42" i="1"/>
  <c r="AP42" i="1" s="1"/>
  <c r="AQ42" i="1" s="1"/>
  <c r="C45" i="1"/>
  <c r="O45" i="1"/>
  <c r="D72" i="1"/>
  <c r="AC39" i="1"/>
  <c r="AP35" i="1" l="1"/>
  <c r="C56" i="4"/>
  <c r="C30" i="1"/>
  <c r="S85" i="2"/>
  <c r="S86" i="2" s="1"/>
  <c r="S28" i="1"/>
  <c r="S30" i="1" s="1"/>
  <c r="V82" i="2"/>
  <c r="U43" i="1"/>
  <c r="U45" i="1" s="1"/>
  <c r="T84" i="2"/>
  <c r="T26" i="1" s="1"/>
  <c r="U83" i="2"/>
  <c r="T67" i="1"/>
  <c r="M30" i="1"/>
  <c r="M48" i="1" s="1"/>
  <c r="M51" i="1" s="1"/>
  <c r="M54" i="1" s="1"/>
  <c r="J30" i="1"/>
  <c r="J48" i="1" s="1"/>
  <c r="J51" i="1" s="1"/>
  <c r="J54" i="1" s="1"/>
  <c r="F30" i="1"/>
  <c r="F48" i="1" s="1"/>
  <c r="F51" i="1" s="1"/>
  <c r="F54" i="1" s="1"/>
  <c r="R30" i="1"/>
  <c r="E30" i="1"/>
  <c r="E48" i="1" s="1"/>
  <c r="E51" i="1" s="1"/>
  <c r="E54" i="1" s="1"/>
  <c r="N30" i="1"/>
  <c r="AQ45" i="1"/>
  <c r="G31" i="4" s="1"/>
  <c r="O30" i="1"/>
  <c r="Q30" i="1"/>
  <c r="Q48" i="1" s="1"/>
  <c r="Q51" i="1" s="1"/>
  <c r="Q54" i="1" s="1"/>
  <c r="K30" i="1"/>
  <c r="G30" i="1"/>
  <c r="I30" i="1"/>
  <c r="I48" i="1" s="1"/>
  <c r="I51" i="1" s="1"/>
  <c r="I54" i="1" s="1"/>
  <c r="AP17" i="1"/>
  <c r="L48" i="1"/>
  <c r="L51" i="1" s="1"/>
  <c r="L54" i="1" s="1"/>
  <c r="AQ8" i="1"/>
  <c r="AO17" i="1"/>
  <c r="AN17" i="1"/>
  <c r="AM45" i="1"/>
  <c r="C31" i="4" s="1"/>
  <c r="AM28" i="1"/>
  <c r="C27" i="4" s="1"/>
  <c r="AM17" i="1"/>
  <c r="H48" i="1"/>
  <c r="H51" i="1" s="1"/>
  <c r="H54" i="1" s="1"/>
  <c r="D48" i="1"/>
  <c r="D51" i="1" s="1"/>
  <c r="D54" i="1" s="1"/>
  <c r="P48" i="1"/>
  <c r="P51" i="1" s="1"/>
  <c r="P54" i="1" s="1"/>
  <c r="AO49" i="1"/>
  <c r="AP49" i="1" s="1"/>
  <c r="AQ49" i="1" s="1"/>
  <c r="AM49" i="1"/>
  <c r="AN49" i="1"/>
  <c r="E72" i="1"/>
  <c r="D69" i="1"/>
  <c r="N36" i="1" l="1"/>
  <c r="N39" i="1" s="1"/>
  <c r="AQ35" i="1"/>
  <c r="AQ17" i="1"/>
  <c r="G25" i="4"/>
  <c r="C11" i="4" s="1"/>
  <c r="U84" i="2"/>
  <c r="U26" i="1" s="1"/>
  <c r="V83" i="2"/>
  <c r="U67" i="1"/>
  <c r="T28" i="1"/>
  <c r="T30" i="1" s="1"/>
  <c r="T48" i="1" s="1"/>
  <c r="T51" i="1" s="1"/>
  <c r="T54" i="1" s="1"/>
  <c r="T85" i="2"/>
  <c r="T86" i="2" s="1"/>
  <c r="W82" i="2"/>
  <c r="V43" i="1"/>
  <c r="V45" i="1" s="1"/>
  <c r="AP28" i="1"/>
  <c r="AM30" i="1"/>
  <c r="C28" i="4" s="1"/>
  <c r="R48" i="1"/>
  <c r="R51" i="1" s="1"/>
  <c r="R54" i="1" s="1"/>
  <c r="G48" i="1"/>
  <c r="G51" i="1" s="1"/>
  <c r="G54" i="1" s="1"/>
  <c r="K48" i="1"/>
  <c r="K51" i="1" s="1"/>
  <c r="K54" i="1" s="1"/>
  <c r="S48" i="1"/>
  <c r="S51" i="1" s="1"/>
  <c r="S54" i="1" s="1"/>
  <c r="AP45" i="1"/>
  <c r="F31" i="4" s="1"/>
  <c r="E69" i="1"/>
  <c r="F72" i="1"/>
  <c r="C39" i="1" l="1"/>
  <c r="AM36" i="1"/>
  <c r="C73" i="1"/>
  <c r="D73" i="1" s="1"/>
  <c r="AP30" i="1"/>
  <c r="F27" i="4"/>
  <c r="X82" i="2"/>
  <c r="W43" i="1"/>
  <c r="W45" i="1" s="1"/>
  <c r="W83" i="2"/>
  <c r="V84" i="2"/>
  <c r="V26" i="1" s="1"/>
  <c r="V67" i="1"/>
  <c r="U85" i="2"/>
  <c r="U86" i="2" s="1"/>
  <c r="U28" i="1"/>
  <c r="U30" i="1" s="1"/>
  <c r="U48" i="1" s="1"/>
  <c r="U51" i="1" s="1"/>
  <c r="U54" i="1" s="1"/>
  <c r="O48" i="1"/>
  <c r="O51" i="1" s="1"/>
  <c r="O54" i="1" s="1"/>
  <c r="C48" i="1"/>
  <c r="C51" i="1" s="1"/>
  <c r="G72" i="1"/>
  <c r="F69" i="1"/>
  <c r="AM39" i="1" l="1"/>
  <c r="C30" i="4" s="1"/>
  <c r="C58" i="4"/>
  <c r="C59" i="4" s="1"/>
  <c r="F28" i="4"/>
  <c r="AP36" i="1"/>
  <c r="AP48" i="1"/>
  <c r="AP51" i="1" s="1"/>
  <c r="Y82" i="2"/>
  <c r="X43" i="1"/>
  <c r="X45" i="1" s="1"/>
  <c r="X83" i="2"/>
  <c r="W84" i="2"/>
  <c r="W26" i="1" s="1"/>
  <c r="W67" i="1"/>
  <c r="V85" i="2"/>
  <c r="V86" i="2" s="1"/>
  <c r="V28" i="1"/>
  <c r="V30" i="1" s="1"/>
  <c r="V48" i="1" s="1"/>
  <c r="V51" i="1" s="1"/>
  <c r="V54" i="1" s="1"/>
  <c r="C54" i="1"/>
  <c r="C55" i="1" s="1"/>
  <c r="E73" i="1"/>
  <c r="N48" i="1"/>
  <c r="N51" i="1" s="1"/>
  <c r="N54" i="1" s="1"/>
  <c r="H72" i="1"/>
  <c r="G69" i="1"/>
  <c r="F58" i="4" l="1"/>
  <c r="AP39" i="1"/>
  <c r="F30" i="4" s="1"/>
  <c r="F32" i="4"/>
  <c r="X84" i="2"/>
  <c r="X26" i="1" s="1"/>
  <c r="Y83" i="2"/>
  <c r="X67" i="1"/>
  <c r="W85" i="2"/>
  <c r="W86" i="2" s="1"/>
  <c r="W28" i="1"/>
  <c r="W30" i="1" s="1"/>
  <c r="Z82" i="2"/>
  <c r="Y43" i="1"/>
  <c r="D53" i="1"/>
  <c r="D55" i="1" s="1"/>
  <c r="D60" i="1" s="1"/>
  <c r="D63" i="1" s="1"/>
  <c r="C60" i="1"/>
  <c r="C63" i="1" s="1"/>
  <c r="AM48" i="1"/>
  <c r="AM51" i="1" s="1"/>
  <c r="D75" i="1"/>
  <c r="D77" i="1" s="1"/>
  <c r="C75" i="1"/>
  <c r="C77" i="1" s="1"/>
  <c r="F73" i="1"/>
  <c r="E75" i="1"/>
  <c r="E77" i="1" s="1"/>
  <c r="H69" i="1"/>
  <c r="I72" i="1"/>
  <c r="W48" i="1" l="1"/>
  <c r="W51" i="1" s="1"/>
  <c r="W54" i="1" s="1"/>
  <c r="AP54" i="1"/>
  <c r="C78" i="1"/>
  <c r="AM54" i="1"/>
  <c r="AM55" i="1" s="1"/>
  <c r="C32" i="4"/>
  <c r="E53" i="1"/>
  <c r="E55" i="1" s="1"/>
  <c r="E60" i="1" s="1"/>
  <c r="E63" i="1" s="1"/>
  <c r="E78" i="1" s="1"/>
  <c r="Y45" i="1"/>
  <c r="AA82" i="2"/>
  <c r="Z43" i="1"/>
  <c r="Z45" i="1" s="1"/>
  <c r="Z83" i="2"/>
  <c r="Y84" i="2"/>
  <c r="Y26" i="1" s="1"/>
  <c r="Y67" i="1"/>
  <c r="X85" i="2"/>
  <c r="X86" i="2" s="1"/>
  <c r="X28" i="1"/>
  <c r="X30" i="1" s="1"/>
  <c r="X48" i="1" s="1"/>
  <c r="X51" i="1" s="1"/>
  <c r="X54" i="1" s="1"/>
  <c r="D78" i="1"/>
  <c r="I69" i="1"/>
  <c r="G73" i="1"/>
  <c r="F75" i="1"/>
  <c r="F77" i="1" s="1"/>
  <c r="J72" i="1"/>
  <c r="F53" i="1" l="1"/>
  <c r="F55" i="1" s="1"/>
  <c r="F60" i="1" s="1"/>
  <c r="F63" i="1" s="1"/>
  <c r="F78" i="1" s="1"/>
  <c r="AN53" i="1"/>
  <c r="C33" i="4"/>
  <c r="AB82" i="2"/>
  <c r="AA43" i="1"/>
  <c r="AA45" i="1" s="1"/>
  <c r="Y28" i="1"/>
  <c r="Y30" i="1" s="1"/>
  <c r="Y48" i="1" s="1"/>
  <c r="Y51" i="1" s="1"/>
  <c r="Y54" i="1" s="1"/>
  <c r="Y85" i="2"/>
  <c r="Y86" i="2" s="1"/>
  <c r="AA83" i="2"/>
  <c r="Z84" i="2"/>
  <c r="Z26" i="1" s="1"/>
  <c r="AN26" i="1" s="1"/>
  <c r="Z67" i="1"/>
  <c r="AN67" i="1" s="1"/>
  <c r="AN43" i="1"/>
  <c r="AN45" i="1" s="1"/>
  <c r="D31" i="4" s="1"/>
  <c r="J69" i="1"/>
  <c r="H73" i="1"/>
  <c r="G75" i="1"/>
  <c r="G77" i="1" s="1"/>
  <c r="K72" i="1"/>
  <c r="G53" i="1" l="1"/>
  <c r="G55" i="1" s="1"/>
  <c r="G60" i="1" s="1"/>
  <c r="G63" i="1" s="1"/>
  <c r="G78" i="1" s="1"/>
  <c r="Z85" i="2"/>
  <c r="Z86" i="2" s="1"/>
  <c r="AB83" i="2"/>
  <c r="AA84" i="2"/>
  <c r="AA26" i="1" s="1"/>
  <c r="AA67" i="1"/>
  <c r="AC82" i="2"/>
  <c r="AB43" i="1"/>
  <c r="AB45" i="1" s="1"/>
  <c r="I73" i="1"/>
  <c r="H75" i="1"/>
  <c r="H77" i="1" s="1"/>
  <c r="K69" i="1"/>
  <c r="L72" i="1"/>
  <c r="H53" i="1" l="1"/>
  <c r="H55" i="1" s="1"/>
  <c r="H60" i="1" s="1"/>
  <c r="H63" i="1" s="1"/>
  <c r="H78" i="1" s="1"/>
  <c r="E45" i="4"/>
  <c r="AA85" i="2"/>
  <c r="AA86" i="2" s="1"/>
  <c r="AA28" i="1"/>
  <c r="AA30" i="1" s="1"/>
  <c r="AB84" i="2"/>
  <c r="AB26" i="1" s="1"/>
  <c r="AC83" i="2"/>
  <c r="AB67" i="1"/>
  <c r="AD82" i="2"/>
  <c r="AC43" i="1"/>
  <c r="AC45" i="1" s="1"/>
  <c r="Z28" i="1"/>
  <c r="Z30" i="1" s="1"/>
  <c r="AN28" i="1"/>
  <c r="J73" i="1"/>
  <c r="I75" i="1"/>
  <c r="I77" i="1" s="1"/>
  <c r="M72" i="1"/>
  <c r="L69" i="1"/>
  <c r="AA48" i="1" l="1"/>
  <c r="AA51" i="1" s="1"/>
  <c r="AA54" i="1" s="1"/>
  <c r="Z48" i="1"/>
  <c r="Z51" i="1" s="1"/>
  <c r="Z36" i="1"/>
  <c r="I53" i="1"/>
  <c r="I55" i="1" s="1"/>
  <c r="I60" i="1" s="1"/>
  <c r="I63" i="1" s="1"/>
  <c r="I78" i="1" s="1"/>
  <c r="E49" i="4"/>
  <c r="E52" i="4"/>
  <c r="AN30" i="1"/>
  <c r="D28" i="4" s="1"/>
  <c r="D27" i="4"/>
  <c r="AC84" i="2"/>
  <c r="AC26" i="1" s="1"/>
  <c r="AD83" i="2"/>
  <c r="AC67" i="1"/>
  <c r="AE82" i="2"/>
  <c r="AD43" i="1"/>
  <c r="AD45" i="1" s="1"/>
  <c r="AB28" i="1"/>
  <c r="AB30" i="1" s="1"/>
  <c r="AB48" i="1" s="1"/>
  <c r="AB51" i="1" s="1"/>
  <c r="AB54" i="1" s="1"/>
  <c r="AB85" i="2"/>
  <c r="AB86" i="2" s="1"/>
  <c r="AN48" i="1"/>
  <c r="AN51" i="1" s="1"/>
  <c r="K73" i="1"/>
  <c r="J75" i="1"/>
  <c r="J77" i="1" s="1"/>
  <c r="N72" i="1"/>
  <c r="M69" i="1"/>
  <c r="Z39" i="1" l="1"/>
  <c r="Z54" i="1" s="1"/>
  <c r="AN36" i="1"/>
  <c r="J53" i="1"/>
  <c r="J55" i="1" s="1"/>
  <c r="J60" i="1" s="1"/>
  <c r="J63" i="1" s="1"/>
  <c r="J78" i="1" s="1"/>
  <c r="D32" i="4"/>
  <c r="E51" i="4"/>
  <c r="AE83" i="2"/>
  <c r="AD84" i="2"/>
  <c r="AD26" i="1" s="1"/>
  <c r="AD67" i="1"/>
  <c r="AF82" i="2"/>
  <c r="AE43" i="1"/>
  <c r="AE45" i="1" s="1"/>
  <c r="AC28" i="1"/>
  <c r="AC30" i="1" s="1"/>
  <c r="AC85" i="2"/>
  <c r="AC86" i="2" s="1"/>
  <c r="AM72" i="1"/>
  <c r="O72" i="1"/>
  <c r="L73" i="1"/>
  <c r="K75" i="1"/>
  <c r="K77" i="1" s="1"/>
  <c r="AM66" i="1"/>
  <c r="N69" i="1"/>
  <c r="D58" i="4" l="1"/>
  <c r="D59" i="4" s="1"/>
  <c r="AN39" i="1"/>
  <c r="AC48" i="1"/>
  <c r="AC51" i="1" s="1"/>
  <c r="AC54" i="1" s="1"/>
  <c r="K53" i="1"/>
  <c r="K55" i="1" s="1"/>
  <c r="K60" i="1" s="1"/>
  <c r="K63" i="1" s="1"/>
  <c r="K78" i="1" s="1"/>
  <c r="AD28" i="1"/>
  <c r="AD30" i="1" s="1"/>
  <c r="AD48" i="1" s="1"/>
  <c r="AD51" i="1" s="1"/>
  <c r="AD54" i="1" s="1"/>
  <c r="AD85" i="2"/>
  <c r="AD86" i="2" s="1"/>
  <c r="AG82" i="2"/>
  <c r="AF43" i="1"/>
  <c r="AF45" i="1" s="1"/>
  <c r="AF83" i="2"/>
  <c r="AE84" i="2"/>
  <c r="AE26" i="1" s="1"/>
  <c r="AE67" i="1"/>
  <c r="P72" i="1"/>
  <c r="O69" i="1"/>
  <c r="M73" i="1"/>
  <c r="L75" i="1"/>
  <c r="L77" i="1" s="1"/>
  <c r="AM69" i="1"/>
  <c r="C36" i="4" s="1"/>
  <c r="D30" i="4" l="1"/>
  <c r="AN54" i="1"/>
  <c r="AN55" i="1" s="1"/>
  <c r="L53" i="1"/>
  <c r="L55" i="1" s="1"/>
  <c r="L60" i="1" s="1"/>
  <c r="L63" i="1" s="1"/>
  <c r="L78" i="1" s="1"/>
  <c r="AE28" i="1"/>
  <c r="AE30" i="1" s="1"/>
  <c r="AE48" i="1" s="1"/>
  <c r="AE51" i="1" s="1"/>
  <c r="AE54" i="1" s="1"/>
  <c r="AE85" i="2"/>
  <c r="AE86" i="2" s="1"/>
  <c r="AH82" i="2"/>
  <c r="AG43" i="1"/>
  <c r="AG45" i="1" s="1"/>
  <c r="AF84" i="2"/>
  <c r="AF26" i="1" s="1"/>
  <c r="AG83" i="2"/>
  <c r="AF67" i="1"/>
  <c r="N73" i="1"/>
  <c r="M75" i="1"/>
  <c r="M77" i="1" s="1"/>
  <c r="P69" i="1"/>
  <c r="Q72" i="1"/>
  <c r="AO53" i="1" l="1"/>
  <c r="D33" i="4"/>
  <c r="M53" i="1"/>
  <c r="M55" i="1" s="1"/>
  <c r="M60" i="1" s="1"/>
  <c r="M63" i="1" s="1"/>
  <c r="M78" i="1" s="1"/>
  <c r="AH83" i="2"/>
  <c r="AG84" i="2"/>
  <c r="AG26" i="1" s="1"/>
  <c r="AG67" i="1"/>
  <c r="AI82" i="2"/>
  <c r="AH43" i="1"/>
  <c r="AH45" i="1" s="1"/>
  <c r="AF28" i="1"/>
  <c r="AF30" i="1" s="1"/>
  <c r="AF48" i="1" s="1"/>
  <c r="AF51" i="1" s="1"/>
  <c r="AF54" i="1" s="1"/>
  <c r="AF85" i="2"/>
  <c r="AF86" i="2" s="1"/>
  <c r="Q69" i="1"/>
  <c r="R72" i="1"/>
  <c r="AM73" i="1"/>
  <c r="O73" i="1"/>
  <c r="N75" i="1"/>
  <c r="N53" i="1" l="1"/>
  <c r="N55" i="1" s="1"/>
  <c r="N60" i="1" s="1"/>
  <c r="AM60" i="1" s="1"/>
  <c r="AG28" i="1"/>
  <c r="AG30" i="1" s="1"/>
  <c r="AG48" i="1" s="1"/>
  <c r="AG51" i="1" s="1"/>
  <c r="AG54" i="1" s="1"/>
  <c r="AG85" i="2"/>
  <c r="AG86" i="2" s="1"/>
  <c r="AJ82" i="2"/>
  <c r="AI43" i="1"/>
  <c r="AI45" i="1" s="1"/>
  <c r="AI83" i="2"/>
  <c r="AH84" i="2"/>
  <c r="AH26" i="1" s="1"/>
  <c r="AH67" i="1"/>
  <c r="O53" i="1"/>
  <c r="O55" i="1" s="1"/>
  <c r="O60" i="1" s="1"/>
  <c r="S72" i="1"/>
  <c r="AM75" i="1"/>
  <c r="C37" i="4" s="1"/>
  <c r="N77" i="1"/>
  <c r="P73" i="1"/>
  <c r="O75" i="1"/>
  <c r="O77" i="1" s="1"/>
  <c r="R69" i="1"/>
  <c r="C40" i="4" l="1"/>
  <c r="C41" i="4"/>
  <c r="AK82" i="2"/>
  <c r="AJ43" i="1"/>
  <c r="AJ45" i="1" s="1"/>
  <c r="AH28" i="1"/>
  <c r="AH30" i="1" s="1"/>
  <c r="AH48" i="1" s="1"/>
  <c r="AH51" i="1" s="1"/>
  <c r="AH54" i="1" s="1"/>
  <c r="AH85" i="2"/>
  <c r="AH86" i="2" s="1"/>
  <c r="AJ83" i="2"/>
  <c r="AI84" i="2"/>
  <c r="AI26" i="1" s="1"/>
  <c r="AI67" i="1"/>
  <c r="Q73" i="1"/>
  <c r="P75" i="1"/>
  <c r="P77" i="1" s="1"/>
  <c r="T72" i="1"/>
  <c r="AM77" i="1"/>
  <c r="O63" i="1"/>
  <c r="O78" i="1" s="1"/>
  <c r="P53" i="1"/>
  <c r="P55" i="1" s="1"/>
  <c r="P60" i="1" s="1"/>
  <c r="S69" i="1"/>
  <c r="N63" i="1"/>
  <c r="AM63" i="1" s="1"/>
  <c r="C35" i="4" s="1"/>
  <c r="C39" i="4" s="1"/>
  <c r="AI85" i="2" l="1"/>
  <c r="AI86" i="2" s="1"/>
  <c r="AI28" i="1"/>
  <c r="AI30" i="1" s="1"/>
  <c r="AI48" i="1" s="1"/>
  <c r="AI51" i="1" s="1"/>
  <c r="AI54" i="1" s="1"/>
  <c r="AJ84" i="2"/>
  <c r="AJ26" i="1" s="1"/>
  <c r="AK83" i="2"/>
  <c r="AJ67" i="1"/>
  <c r="AL82" i="2"/>
  <c r="AK43" i="1"/>
  <c r="AK45" i="1" s="1"/>
  <c r="N78" i="1"/>
  <c r="T69" i="1"/>
  <c r="AM78" i="1"/>
  <c r="U72" i="1"/>
  <c r="P63" i="1"/>
  <c r="P78" i="1" s="1"/>
  <c r="Q53" i="1"/>
  <c r="Q55" i="1" s="1"/>
  <c r="Q60" i="1" s="1"/>
  <c r="R73" i="1"/>
  <c r="Q75" i="1"/>
  <c r="Q77" i="1" s="1"/>
  <c r="AK84" i="2" l="1"/>
  <c r="AK26" i="1" s="1"/>
  <c r="AL83" i="2"/>
  <c r="AK67" i="1"/>
  <c r="AJ28" i="1"/>
  <c r="AJ30" i="1" s="1"/>
  <c r="AJ48" i="1" s="1"/>
  <c r="AJ51" i="1" s="1"/>
  <c r="AJ54" i="1" s="1"/>
  <c r="AJ85" i="2"/>
  <c r="AJ86" i="2" s="1"/>
  <c r="AM82" i="2"/>
  <c r="AL43" i="1"/>
  <c r="AL45" i="1" s="1"/>
  <c r="S73" i="1"/>
  <c r="R75" i="1"/>
  <c r="R77" i="1" s="1"/>
  <c r="U69" i="1"/>
  <c r="Q63" i="1"/>
  <c r="Q78" i="1" s="1"/>
  <c r="R53" i="1"/>
  <c r="R55" i="1" s="1"/>
  <c r="R60" i="1" s="1"/>
  <c r="V72" i="1"/>
  <c r="AO43" i="1" l="1"/>
  <c r="AO45" i="1" s="1"/>
  <c r="E31" i="4" s="1"/>
  <c r="AL84" i="2"/>
  <c r="AL26" i="1" s="1"/>
  <c r="AO26" i="1" s="1"/>
  <c r="AL67" i="1"/>
  <c r="AO67" i="1" s="1"/>
  <c r="AK85" i="2"/>
  <c r="AK86" i="2" s="1"/>
  <c r="AK28" i="1"/>
  <c r="AK30" i="1" s="1"/>
  <c r="AK48" i="1" s="1"/>
  <c r="AK51" i="1" s="1"/>
  <c r="AK54" i="1" s="1"/>
  <c r="W72" i="1"/>
  <c r="R63" i="1"/>
  <c r="R78" i="1" s="1"/>
  <c r="S53" i="1"/>
  <c r="S55" i="1" s="1"/>
  <c r="S60" i="1" s="1"/>
  <c r="T73" i="1"/>
  <c r="S75" i="1"/>
  <c r="S77" i="1" s="1"/>
  <c r="V69" i="1"/>
  <c r="AM84" i="2" l="1"/>
  <c r="AL85" i="2"/>
  <c r="AM85" i="2" s="1"/>
  <c r="AQ28" i="1"/>
  <c r="U73" i="1"/>
  <c r="T75" i="1"/>
  <c r="T77" i="1" s="1"/>
  <c r="W69" i="1"/>
  <c r="S63" i="1"/>
  <c r="S78" i="1" s="1"/>
  <c r="T53" i="1"/>
  <c r="T55" i="1" s="1"/>
  <c r="T60" i="1" s="1"/>
  <c r="X72" i="1"/>
  <c r="AQ30" i="1" l="1"/>
  <c r="AQ36" i="1" s="1"/>
  <c r="G27" i="4"/>
  <c r="AL86" i="2"/>
  <c r="AL28" i="1"/>
  <c r="AL30" i="1" s="1"/>
  <c r="AO28" i="1"/>
  <c r="T63" i="1"/>
  <c r="T78" i="1" s="1"/>
  <c r="U53" i="1"/>
  <c r="U55" i="1" s="1"/>
  <c r="U60" i="1" s="1"/>
  <c r="X69" i="1"/>
  <c r="V73" i="1"/>
  <c r="U75" i="1"/>
  <c r="U77" i="1" s="1"/>
  <c r="Y72" i="1"/>
  <c r="AL48" i="1" l="1"/>
  <c r="AL36" i="1"/>
  <c r="G58" i="4"/>
  <c r="AQ39" i="1"/>
  <c r="G30" i="4" s="1"/>
  <c r="AM86" i="2"/>
  <c r="F45" i="4"/>
  <c r="AO30" i="1"/>
  <c r="E28" i="4" s="1"/>
  <c r="C12" i="4" s="1"/>
  <c r="E27" i="4"/>
  <c r="AQ48" i="1"/>
  <c r="AQ51" i="1" s="1"/>
  <c r="G28" i="4"/>
  <c r="AL51" i="1"/>
  <c r="AO48" i="1"/>
  <c r="AO51" i="1" s="1"/>
  <c r="W73" i="1"/>
  <c r="V75" i="1"/>
  <c r="V77" i="1" s="1"/>
  <c r="U63" i="1"/>
  <c r="U78" i="1" s="1"/>
  <c r="V53" i="1"/>
  <c r="V55" i="1" s="1"/>
  <c r="V60" i="1" s="1"/>
  <c r="Z72" i="1"/>
  <c r="Y69" i="1"/>
  <c r="AL39" i="1" l="1"/>
  <c r="AL54" i="1" s="1"/>
  <c r="AO36" i="1"/>
  <c r="E32" i="4"/>
  <c r="F49" i="4"/>
  <c r="F52" i="4"/>
  <c r="H52" i="4"/>
  <c r="C15" i="4" s="1"/>
  <c r="G52" i="4"/>
  <c r="AQ54" i="1"/>
  <c r="G32" i="4"/>
  <c r="AN72" i="1"/>
  <c r="AA72" i="1"/>
  <c r="X73" i="1"/>
  <c r="W75" i="1"/>
  <c r="W77" i="1" s="1"/>
  <c r="Z69" i="1"/>
  <c r="AN66" i="1"/>
  <c r="V63" i="1"/>
  <c r="V78" i="1" s="1"/>
  <c r="W53" i="1"/>
  <c r="W55" i="1" s="1"/>
  <c r="W60" i="1" s="1"/>
  <c r="E58" i="4" l="1"/>
  <c r="E59" i="4" s="1"/>
  <c r="F59" i="4" s="1"/>
  <c r="G59" i="4" s="1"/>
  <c r="C13" i="4" s="1"/>
  <c r="AO39" i="1"/>
  <c r="H51" i="4"/>
  <c r="C14" i="4" s="1"/>
  <c r="F51" i="4"/>
  <c r="G51" i="4"/>
  <c r="AN69" i="1"/>
  <c r="D36" i="4" s="1"/>
  <c r="W63" i="1"/>
  <c r="W78" i="1" s="1"/>
  <c r="X53" i="1"/>
  <c r="X55" i="1" s="1"/>
  <c r="X60" i="1" s="1"/>
  <c r="AA69" i="1"/>
  <c r="AB72" i="1"/>
  <c r="Y73" i="1"/>
  <c r="X75" i="1"/>
  <c r="X77" i="1" s="1"/>
  <c r="E30" i="4" l="1"/>
  <c r="AO54" i="1"/>
  <c r="AO55" i="1" s="1"/>
  <c r="X63" i="1"/>
  <c r="X78" i="1" s="1"/>
  <c r="Y53" i="1"/>
  <c r="Y55" i="1" s="1"/>
  <c r="Y60" i="1" s="1"/>
  <c r="AC72" i="1"/>
  <c r="AB69" i="1"/>
  <c r="Z73" i="1"/>
  <c r="Y75" i="1"/>
  <c r="Y77" i="1" s="1"/>
  <c r="AP53" i="1" l="1"/>
  <c r="AP55" i="1" s="1"/>
  <c r="E33" i="4"/>
  <c r="AN73" i="1"/>
  <c r="AA73" i="1"/>
  <c r="Z75" i="1"/>
  <c r="AC69" i="1"/>
  <c r="Y63" i="1"/>
  <c r="Y78" i="1" s="1"/>
  <c r="Z53" i="1"/>
  <c r="Z55" i="1" s="1"/>
  <c r="Z60" i="1" s="1"/>
  <c r="AN60" i="1" s="1"/>
  <c r="AD72" i="1"/>
  <c r="AQ53" i="1" l="1"/>
  <c r="AQ55" i="1" s="1"/>
  <c r="AP60" i="1"/>
  <c r="F33" i="4"/>
  <c r="AA53" i="1"/>
  <c r="AA55" i="1" s="1"/>
  <c r="AA60" i="1" s="1"/>
  <c r="AN75" i="1"/>
  <c r="D37" i="4" s="1"/>
  <c r="Z77" i="1"/>
  <c r="AE72" i="1"/>
  <c r="AB73" i="1"/>
  <c r="AA75" i="1"/>
  <c r="AA77" i="1" s="1"/>
  <c r="AD69" i="1"/>
  <c r="G20" i="4" l="1"/>
  <c r="H21" i="4" s="1"/>
  <c r="C16" i="4" s="1"/>
  <c r="G33" i="4"/>
  <c r="AQ60" i="1"/>
  <c r="D40" i="4"/>
  <c r="D41" i="4"/>
  <c r="AC73" i="1"/>
  <c r="AB75" i="1"/>
  <c r="AB77" i="1" s="1"/>
  <c r="AE69" i="1"/>
  <c r="AF72" i="1"/>
  <c r="AA63" i="1"/>
  <c r="AA78" i="1" s="1"/>
  <c r="AB53" i="1"/>
  <c r="AB55" i="1" s="1"/>
  <c r="AB60" i="1" s="1"/>
  <c r="AN77" i="1"/>
  <c r="Z63" i="1"/>
  <c r="AN63" i="1" s="1"/>
  <c r="D35" i="4" s="1"/>
  <c r="D39" i="4" s="1"/>
  <c r="AN78" i="1" l="1"/>
  <c r="Z78" i="1"/>
  <c r="AG72" i="1"/>
  <c r="AB63" i="1"/>
  <c r="AB78" i="1" s="1"/>
  <c r="AC53" i="1"/>
  <c r="AC55" i="1" s="1"/>
  <c r="AC60" i="1" s="1"/>
  <c r="AF69" i="1"/>
  <c r="AD73" i="1"/>
  <c r="AC75" i="1"/>
  <c r="AC77" i="1" s="1"/>
  <c r="AC63" i="1" l="1"/>
  <c r="AC78" i="1" s="1"/>
  <c r="AD53" i="1"/>
  <c r="AD55" i="1" s="1"/>
  <c r="AD60" i="1" s="1"/>
  <c r="AE73" i="1"/>
  <c r="AD75" i="1"/>
  <c r="AD77" i="1" s="1"/>
  <c r="AG69" i="1"/>
  <c r="AH72" i="1"/>
  <c r="AF73" i="1" l="1"/>
  <c r="AE75" i="1"/>
  <c r="AE77" i="1" s="1"/>
  <c r="AH69" i="1"/>
  <c r="AD63" i="1"/>
  <c r="AD78" i="1" s="1"/>
  <c r="AE53" i="1"/>
  <c r="AE55" i="1" s="1"/>
  <c r="AE60" i="1" s="1"/>
  <c r="AI72" i="1"/>
  <c r="AJ72" i="1" l="1"/>
  <c r="AI69" i="1"/>
  <c r="AE63" i="1"/>
  <c r="AE78" i="1" s="1"/>
  <c r="AF53" i="1"/>
  <c r="AF55" i="1" s="1"/>
  <c r="AF60" i="1" s="1"/>
  <c r="AG73" i="1"/>
  <c r="AF75" i="1"/>
  <c r="AF77" i="1" s="1"/>
  <c r="AF63" i="1" l="1"/>
  <c r="AF78" i="1" s="1"/>
  <c r="AG53" i="1"/>
  <c r="AG55" i="1" s="1"/>
  <c r="AG60" i="1" s="1"/>
  <c r="AH73" i="1"/>
  <c r="AG75" i="1"/>
  <c r="AG77" i="1" s="1"/>
  <c r="AJ69" i="1"/>
  <c r="AK72" i="1"/>
  <c r="AK69" i="1" l="1"/>
  <c r="AG63" i="1"/>
  <c r="AG78" i="1" s="1"/>
  <c r="AH53" i="1"/>
  <c r="AH55" i="1" s="1"/>
  <c r="AH60" i="1" s="1"/>
  <c r="AL72" i="1"/>
  <c r="AI73" i="1"/>
  <c r="AH75" i="1"/>
  <c r="AH77" i="1" s="1"/>
  <c r="AO72" i="1" l="1"/>
  <c r="AP72" i="1" s="1"/>
  <c r="AO66" i="1"/>
  <c r="AL69" i="1"/>
  <c r="AJ73" i="1"/>
  <c r="AI75" i="1"/>
  <c r="AI77" i="1" s="1"/>
  <c r="AH63" i="1"/>
  <c r="AH78" i="1" s="1"/>
  <c r="AI53" i="1"/>
  <c r="AI55" i="1" s="1"/>
  <c r="AI60" i="1" s="1"/>
  <c r="AP69" i="1" l="1"/>
  <c r="F36" i="4" s="1"/>
  <c r="AK73" i="1"/>
  <c r="AJ75" i="1"/>
  <c r="AJ77" i="1" s="1"/>
  <c r="AQ72" i="1"/>
  <c r="AI63" i="1"/>
  <c r="AI78" i="1" s="1"/>
  <c r="AJ53" i="1"/>
  <c r="AJ55" i="1" s="1"/>
  <c r="AJ60" i="1" s="1"/>
  <c r="AO69" i="1"/>
  <c r="E36" i="4" s="1"/>
  <c r="AL73" i="1" l="1"/>
  <c r="AK75" i="1"/>
  <c r="AK77" i="1" s="1"/>
  <c r="AJ63" i="1"/>
  <c r="AJ78" i="1" s="1"/>
  <c r="AK53" i="1"/>
  <c r="AK55" i="1" s="1"/>
  <c r="AK60" i="1" s="1"/>
  <c r="AQ69" i="1"/>
  <c r="G36" i="4" s="1"/>
  <c r="AK63" i="1" l="1"/>
  <c r="AK78" i="1" s="1"/>
  <c r="AL53" i="1"/>
  <c r="AL55" i="1" s="1"/>
  <c r="AL60" i="1" s="1"/>
  <c r="AO60" i="1" s="1"/>
  <c r="AO73" i="1"/>
  <c r="AP73" i="1" s="1"/>
  <c r="AL75" i="1"/>
  <c r="AL63" i="1" l="1"/>
  <c r="AO63" i="1" s="1"/>
  <c r="E35" i="4" s="1"/>
  <c r="E39" i="4" s="1"/>
  <c r="AO75" i="1"/>
  <c r="E37" i="4" s="1"/>
  <c r="AL77" i="1"/>
  <c r="AQ73" i="1"/>
  <c r="AP75" i="1"/>
  <c r="E40" i="4" l="1"/>
  <c r="E41" i="4"/>
  <c r="AP77" i="1"/>
  <c r="F37" i="4"/>
  <c r="AQ63" i="1"/>
  <c r="G35" i="4" s="1"/>
  <c r="G39" i="4" s="1"/>
  <c r="AP63" i="1"/>
  <c r="AQ75" i="1"/>
  <c r="AO77" i="1"/>
  <c r="AO78" i="1" s="1"/>
  <c r="AL78" i="1"/>
  <c r="F40" i="4" l="1"/>
  <c r="F41" i="4"/>
  <c r="AQ77" i="1"/>
  <c r="AQ78" i="1" s="1"/>
  <c r="G37" i="4"/>
  <c r="AP78" i="1"/>
  <c r="F35" i="4"/>
  <c r="F39" i="4" s="1"/>
  <c r="G40" i="4" l="1"/>
  <c r="G4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Sage Grey</author>
  </authors>
  <commentList>
    <comment ref="B41" authorId="0" shapeId="0" xr:uid="{CF3A5A9C-40E3-433E-838D-84C215646DBC}">
      <text>
        <r>
          <rPr>
            <b/>
            <sz val="9"/>
            <color indexed="81"/>
            <rFont val="Tahoma"/>
            <family val="2"/>
          </rPr>
          <t>Sage Grey:</t>
        </r>
        <r>
          <rPr>
            <sz val="9"/>
            <color indexed="81"/>
            <rFont val="Tahoma"/>
            <family val="2"/>
          </rPr>
          <t xml:space="preserve">
</t>
        </r>
      </text>
    </comment>
    <comment ref="C41" authorId="0" shapeId="0" xr:uid="{B417A18D-79E3-4B55-AC4B-20A846301368}">
      <text>
        <r>
          <rPr>
            <b/>
            <sz val="9"/>
            <color indexed="81"/>
            <rFont val="Tahoma"/>
            <family val="2"/>
          </rPr>
          <t>Sage Grey:</t>
        </r>
        <r>
          <rPr>
            <sz val="9"/>
            <color indexed="81"/>
            <rFont val="Tahoma"/>
            <family val="2"/>
          </rPr>
          <t xml:space="preserve">
insert capital exnpenditure amount here
</t>
        </r>
      </text>
    </comment>
    <comment ref="B42" authorId="0" shapeId="0" xr:uid="{ED50ECB6-2363-4002-9F45-F51D090F837A}">
      <text>
        <r>
          <rPr>
            <b/>
            <sz val="9"/>
            <color indexed="81"/>
            <rFont val="Tahoma"/>
            <family val="2"/>
          </rPr>
          <t>Sage Grey:</t>
        </r>
        <r>
          <rPr>
            <sz val="9"/>
            <color indexed="81"/>
            <rFont val="Tahoma"/>
            <family val="2"/>
          </rPr>
          <t xml:space="preserve">
insert capital exnpenditure here</t>
        </r>
      </text>
    </comment>
    <comment ref="C42" authorId="0" shapeId="0" xr:uid="{7D0E4220-99B4-4308-A160-D0694577EB0A}">
      <text>
        <r>
          <rPr>
            <b/>
            <sz val="9"/>
            <color indexed="81"/>
            <rFont val="Tahoma"/>
            <family val="2"/>
          </rPr>
          <t>Sage Grey:</t>
        </r>
        <r>
          <rPr>
            <sz val="9"/>
            <color indexed="81"/>
            <rFont val="Tahoma"/>
            <family val="2"/>
          </rPr>
          <t xml:space="preserve">
insert capital exnpenditure amount here
</t>
        </r>
      </text>
    </comment>
    <comment ref="B43" authorId="0" shapeId="0" xr:uid="{BED7A2AC-221C-4853-A9BF-673A7995A567}">
      <text>
        <r>
          <rPr>
            <b/>
            <sz val="9"/>
            <color indexed="81"/>
            <rFont val="Tahoma"/>
            <family val="2"/>
          </rPr>
          <t>Sage Grey:</t>
        </r>
        <r>
          <rPr>
            <sz val="9"/>
            <color indexed="81"/>
            <rFont val="Tahoma"/>
            <family val="2"/>
          </rPr>
          <t xml:space="preserve">
insert capital exnpenditure here</t>
        </r>
      </text>
    </comment>
    <comment ref="C43" authorId="0" shapeId="0" xr:uid="{59954201-30A7-476B-9C7D-BFF541795A82}">
      <text>
        <r>
          <rPr>
            <b/>
            <sz val="9"/>
            <color indexed="81"/>
            <rFont val="Tahoma"/>
            <family val="2"/>
          </rPr>
          <t>Sage Grey:</t>
        </r>
        <r>
          <rPr>
            <sz val="9"/>
            <color indexed="81"/>
            <rFont val="Tahoma"/>
            <family val="2"/>
          </rPr>
          <t xml:space="preserve">
insert capital exnpenditure amount here</t>
        </r>
      </text>
    </comment>
    <comment ref="D47" authorId="0" shapeId="0" xr:uid="{224E4054-268B-4914-BE05-AA4FD2AF1088}">
      <text>
        <r>
          <rPr>
            <b/>
            <sz val="9"/>
            <color indexed="81"/>
            <rFont val="Tahoma"/>
            <family val="2"/>
          </rPr>
          <t>Sage Grey:</t>
        </r>
        <r>
          <rPr>
            <sz val="9"/>
            <color indexed="81"/>
            <rFont val="Tahoma"/>
            <family val="2"/>
          </rPr>
          <t xml:space="preserve">
you can edit this to desired percentage for working capital</t>
        </r>
      </text>
    </comment>
  </commentList>
</comments>
</file>

<file path=xl/sharedStrings.xml><?xml version="1.0" encoding="utf-8"?>
<sst xmlns="http://schemas.openxmlformats.org/spreadsheetml/2006/main" count="427" uniqueCount="236">
  <si>
    <t>Month 1</t>
  </si>
  <si>
    <t>Month 2</t>
  </si>
  <si>
    <t>Month 3</t>
  </si>
  <si>
    <t>Month 4</t>
  </si>
  <si>
    <t>Month 5</t>
  </si>
  <si>
    <t>Month 6</t>
  </si>
  <si>
    <t>Month 7</t>
  </si>
  <si>
    <t>Month 8</t>
  </si>
  <si>
    <t>Month 9</t>
  </si>
  <si>
    <t>Month 10</t>
  </si>
  <si>
    <t>Month 11</t>
  </si>
  <si>
    <t>Month 12</t>
  </si>
  <si>
    <t>Month 13</t>
  </si>
  <si>
    <t>Month 14</t>
  </si>
  <si>
    <t>Month 15</t>
  </si>
  <si>
    <t>Month 16</t>
  </si>
  <si>
    <t>Month 17</t>
  </si>
  <si>
    <t>Month 18</t>
  </si>
  <si>
    <t>Month 19</t>
  </si>
  <si>
    <t>Month 20</t>
  </si>
  <si>
    <t>Month 21</t>
  </si>
  <si>
    <t>Month 22</t>
  </si>
  <si>
    <t>Month 23</t>
  </si>
  <si>
    <t>Month 24</t>
  </si>
  <si>
    <t>Month 25</t>
  </si>
  <si>
    <t>Month 26</t>
  </si>
  <si>
    <t>Month 27</t>
  </si>
  <si>
    <t>Month 28</t>
  </si>
  <si>
    <t>Month 29</t>
  </si>
  <si>
    <t>Month 30</t>
  </si>
  <si>
    <t>Month 31</t>
  </si>
  <si>
    <t>Month 32</t>
  </si>
  <si>
    <t>Month 33</t>
  </si>
  <si>
    <t>Month 34</t>
  </si>
  <si>
    <t>Month 35</t>
  </si>
  <si>
    <t>Month 36</t>
  </si>
  <si>
    <t>Year 1</t>
  </si>
  <si>
    <t>Year 2</t>
  </si>
  <si>
    <t>Year 3</t>
  </si>
  <si>
    <t>Year 4</t>
  </si>
  <si>
    <t>Year 5</t>
  </si>
  <si>
    <t>Revenue</t>
  </si>
  <si>
    <t>Total Revenue</t>
  </si>
  <si>
    <t>Direct Costs</t>
  </si>
  <si>
    <t>Total</t>
  </si>
  <si>
    <t>Gross Profits</t>
  </si>
  <si>
    <t>Opex</t>
  </si>
  <si>
    <t>Total Opex</t>
  </si>
  <si>
    <t>Interest Expenses</t>
  </si>
  <si>
    <t>Net Income</t>
  </si>
  <si>
    <t>Cashflow Projections</t>
  </si>
  <si>
    <t>Cashflow from Investment Activities</t>
  </si>
  <si>
    <t>Ordinary Equity Investment</t>
  </si>
  <si>
    <t xml:space="preserve">Dividends </t>
  </si>
  <si>
    <t>CAPEX</t>
  </si>
  <si>
    <t>Net Cashflow from Investment Activities</t>
  </si>
  <si>
    <t>Cashflow from Finance Activities</t>
  </si>
  <si>
    <t>Net Cashflow from Finance Activities</t>
  </si>
  <si>
    <t>Cashflow from Operating Activities</t>
  </si>
  <si>
    <t>Net Profit</t>
  </si>
  <si>
    <t>Interest Payable</t>
  </si>
  <si>
    <t>Net Cashflow from Operating Activities</t>
  </si>
  <si>
    <t>Beginning in Cash</t>
  </si>
  <si>
    <t>Change in Cash</t>
  </si>
  <si>
    <t>Ending Cash</t>
  </si>
  <si>
    <t>Balance Sheet</t>
  </si>
  <si>
    <t>Assets</t>
  </si>
  <si>
    <t>Cash and Cash Equivalent</t>
  </si>
  <si>
    <t>Property, Plant and Equipment</t>
  </si>
  <si>
    <t>Total Assets</t>
  </si>
  <si>
    <t>Liabilities</t>
  </si>
  <si>
    <t xml:space="preserve">Long Term Loan </t>
  </si>
  <si>
    <t>Total Liabilities</t>
  </si>
  <si>
    <t>Equity</t>
  </si>
  <si>
    <t>Ordinary Equity</t>
  </si>
  <si>
    <t>Retained Earnings</t>
  </si>
  <si>
    <t>Total Equity</t>
  </si>
  <si>
    <t>Total Equity and Liabilities</t>
  </si>
  <si>
    <t>Loan</t>
  </si>
  <si>
    <t>Repayment of Loan Principal</t>
  </si>
  <si>
    <t>Interest Payment</t>
  </si>
  <si>
    <t>Principal Repayment</t>
  </si>
  <si>
    <t>Total Repayment</t>
  </si>
  <si>
    <t>Outstanding</t>
  </si>
  <si>
    <t>Number of days</t>
  </si>
  <si>
    <t>Repayment Date</t>
  </si>
  <si>
    <t>Daily Rate</t>
  </si>
  <si>
    <t>Number of Days</t>
  </si>
  <si>
    <t xml:space="preserve">Annual Interest Rate </t>
  </si>
  <si>
    <t>Interest Repayment Schedule</t>
  </si>
  <si>
    <t>VAT on Fees</t>
  </si>
  <si>
    <t>Legal Fee</t>
  </si>
  <si>
    <t>Advisory Fee</t>
  </si>
  <si>
    <t>Facility Fee</t>
  </si>
  <si>
    <t>Amount</t>
  </si>
  <si>
    <t>Rate</t>
  </si>
  <si>
    <t xml:space="preserve">Upfront Payment </t>
  </si>
  <si>
    <t>End Date</t>
  </si>
  <si>
    <t>Start Date</t>
  </si>
  <si>
    <t>Loan amount</t>
  </si>
  <si>
    <t>Number of months</t>
  </si>
  <si>
    <t>Loan Schedule</t>
  </si>
  <si>
    <t>CAPEX Schedule</t>
  </si>
  <si>
    <t>Working Capital</t>
  </si>
  <si>
    <t xml:space="preserve">Sub-Total </t>
  </si>
  <si>
    <t>Financial Summary</t>
  </si>
  <si>
    <t>CGS</t>
  </si>
  <si>
    <t>Operating Expenses</t>
  </si>
  <si>
    <t>Return on Assets</t>
  </si>
  <si>
    <t>Return on Equity</t>
  </si>
  <si>
    <t>Financial Leverage</t>
  </si>
  <si>
    <t>Debt Investment Appraisal</t>
  </si>
  <si>
    <t>Cash Position</t>
  </si>
  <si>
    <t>Discounting Rate</t>
  </si>
  <si>
    <t>Discounting Factor</t>
  </si>
  <si>
    <t>Present Value</t>
  </si>
  <si>
    <t>Project NPV</t>
  </si>
  <si>
    <t>Project IRR</t>
  </si>
  <si>
    <t>Dividend</t>
  </si>
  <si>
    <t>Cumulative Payment</t>
  </si>
  <si>
    <t>Viability Test</t>
  </si>
  <si>
    <t>Cashflow</t>
  </si>
  <si>
    <t>Viability</t>
  </si>
  <si>
    <t>Equity Investment</t>
  </si>
  <si>
    <t>Cumulative Dividend Payment</t>
  </si>
  <si>
    <t>Investment Return</t>
  </si>
  <si>
    <t>Net Cashflow from Financing Activities</t>
  </si>
  <si>
    <t xml:space="preserve"> </t>
  </si>
  <si>
    <t>The Buttons on the left can be used to expand the cells to view more information</t>
  </si>
  <si>
    <t>Direct Cost</t>
  </si>
  <si>
    <t>Total CGS</t>
  </si>
  <si>
    <t>NAHAMCIAGA FASHION HOUSE</t>
  </si>
  <si>
    <t>Contract Price/Uniform</t>
  </si>
  <si>
    <t>Material Costs</t>
  </si>
  <si>
    <t>Labour Costs</t>
  </si>
  <si>
    <t>Embellishment Costs</t>
  </si>
  <si>
    <t>Material Costs/Uniform</t>
  </si>
  <si>
    <t>Labour Costs/Uniform</t>
  </si>
  <si>
    <t>Embellishment Costs/Uniform</t>
  </si>
  <si>
    <t>Production time (weeks)</t>
  </si>
  <si>
    <t>Production Volume (annual)</t>
  </si>
  <si>
    <t xml:space="preserve">Weeks in a Year </t>
  </si>
  <si>
    <t>Production Batches (Annual)</t>
  </si>
  <si>
    <t>Production per Batch</t>
  </si>
  <si>
    <t>Uniform Manufacturing Assumptions</t>
  </si>
  <si>
    <t>Facility</t>
  </si>
  <si>
    <t>Equipment and Machinery</t>
  </si>
  <si>
    <t>Furniture</t>
  </si>
  <si>
    <t>Delivery Truck</t>
  </si>
  <si>
    <t>Equipment Maintenance</t>
  </si>
  <si>
    <t>Packaging Costs</t>
  </si>
  <si>
    <t>Fuelling</t>
  </si>
  <si>
    <t>Electricity</t>
  </si>
  <si>
    <t>Insurance Premium</t>
  </si>
  <si>
    <t>Salaries</t>
  </si>
  <si>
    <t>TOTAL OPEX</t>
  </si>
  <si>
    <t>OPEX</t>
  </si>
  <si>
    <t>Contract Price for Uniform</t>
  </si>
  <si>
    <t>Source of Funds</t>
  </si>
  <si>
    <t>Debt</t>
  </si>
  <si>
    <t>Direct Total Cost</t>
  </si>
  <si>
    <t xml:space="preserve">Income Statements </t>
  </si>
  <si>
    <t>Any financial projection and other statements of anticipated future performance that are included in this presentation/financial model or otherwise furnished are for illustrative purposes only and are based on assumptions that are subject to significant risks and uncertainties and may prove to be incomplete or inaccurate. Actual results achieved may vary from the projections and the variations may be material. Variations in the assumptions underlying the projections may also significantly affect projected results. No live animals were harmed in the making of this document.</t>
  </si>
  <si>
    <t>By reading the presentation you agree to be bound by these provisions.</t>
  </si>
  <si>
    <t>Sage Grey Finance Limited</t>
  </si>
  <si>
    <t>www.sage-grey.com</t>
  </si>
  <si>
    <t>This presentation/financial model has been prepared exclusively for the benefit of Small and Medium Enterprises to whom it is  addressed (including its subsidiaries and affiliates) in order to assist it in understanding  its current and proposed operations.</t>
  </si>
  <si>
    <t>Therefore, in no event will Sage Grey Finance Limited 'Sage Grey' be held liable for any loss, damage cost or expense whatsoever, and however caused, incurred, sustained or arising in respect of this report. Small and Medium Enterprise will indemnify and hold harmless Sage Grey and its personnel against any claims, except where such loss, damage, cost or expense is finally determined to have resulted from wilful misconduct or gross negligence on our part.</t>
  </si>
  <si>
    <t>April, 2024</t>
  </si>
  <si>
    <t>Information used in preparing this document has been obtained from industry available documents, information provided by the Small and Medium Enterprise Team and other referred sources which are believed to be reliable. No representation or warranty, express or implied is made as to the accuracy or completeness of the information contained herein or any other written or oral communication transmitted or made available to any recipient.</t>
  </si>
  <si>
    <t>Revenue Growth (After Year 3)</t>
  </si>
  <si>
    <t>Cost of Production Growth (After Year 3)</t>
  </si>
  <si>
    <t>Opex Growth (After Year 3)</t>
  </si>
  <si>
    <t>S/N</t>
  </si>
  <si>
    <t>Goals</t>
  </si>
  <si>
    <t>Target</t>
  </si>
  <si>
    <t>CheckBox</t>
  </si>
  <si>
    <t>No Poverty</t>
  </si>
  <si>
    <t>Goal 1 of the Sustainable Development Goals (SDGs) aims to end poverty in all its forms everywhere. One of its key targets is to ensure that by 2030, all men and women, particularly the poor and vulnerable, have equal rights to economic resources, as well as access to basic services, ownership, and control over land and other forms of property, inheritance, natural resources, appropriate new technology, and financial services, including microfinance.</t>
  </si>
  <si>
    <t>Zero Hunger</t>
  </si>
  <si>
    <t>Goal 2 of the Sustainable Development Goals (SDGs) aims to end hunger, achieve food security and improved nutrition, and promote sustainable agriculture. One of its key targets is to ensure by 2030 that all people, especially the poor and the vulnerable, have access to sufficient and nutritious food all year round. This goal also aims to increase agricultural productivity and incomes of small-scale food producers, particularly women, indigenous peoples, family farmers, pastoralists, and fishers, ensuring their equitable access to resources, as well as access to land, technology, and markets.</t>
  </si>
  <si>
    <t>Good Health and Well-Being</t>
  </si>
  <si>
    <t>Goal 3 of the Sustainable Development Goals (SDGs) focuses on ensuring healthy lives and promoting well-being for all at all ages. One of its key targets is to ensure by 2030 universal access to quality healthcare services, including access to essential medicines and vaccines, for everyone, regardless of their economic status or location. Additionally, Goal 3 aims to reduce maternal mortality, end preventable deaths of newborns and children under five years of age, combat communicable diseases such as HIV/AIDS, malaria, and tuberculosis, as well as non-communicable diseases like cardiovascular diseases and cancer. It also emphasizes promoting mental health and well-being and ensuring access to sexual and reproductive healthcare services, including family planning.</t>
  </si>
  <si>
    <t>Quality Education</t>
  </si>
  <si>
    <t>Goal 4 of the Sustainable Development Goals (SDGs) focuses on ensuring inclusive and equitable quality education and promoting lifelong learning opportunities for all. One of its key targets is to ensure that by 2030, all boys and girls have access to free, equitable, and quality primary and secondary education, leading to relevant and effective learning outcomes. This goal also aims to promote access to affordable and quality technical, vocational, and higher education, including university education. Additionally, it emphasizes the need to eliminate gender disparities in education and ensure equal access to education for vulnerable populations, including persons with disabilities, indigenous peoples, and children in vulnerable situations.</t>
  </si>
  <si>
    <t>Gender Equality</t>
  </si>
  <si>
    <t>Goal 5 of the Sustainable Development Goals (SDGs) aims to achieve gender equality and empower all women and girls. One of its key targets is to end all forms of discrimination and violence against women and girls, including harmful practices such as child marriage and female genital mutilation. Additionally, Goal 5 seeks to ensure equal participation and opportunities for women in leadership and decision-making processes at all levels of society. It also emphasizes the need to ensure universal access to sexual and reproductive health and rights, as well as equal access to education, economic resources, and opportunities for women and girls.</t>
  </si>
  <si>
    <t>Clean Water and Sanitation</t>
  </si>
  <si>
    <t>Goal 6 of the Sustainable Development Goals (SDGs) focuses on ensuring the availability and sustainable management of water and sanitation for all. One of its key targets is to achieve universal and equitable access to safe and affordable drinking water for all by 2030. Additionally, Goal 6 aims to achieve access to adequate and equitable sanitation and hygiene for all, and to end open defecation, paying special attention to the needs of women and girls and those in vulnerable situations. It also emphasizes the importance of improving water quality, increasing water-use efficiency, and protecting and restoring water-related ecosystems.</t>
  </si>
  <si>
    <t>Affordable and Clean Energy</t>
  </si>
  <si>
    <t>Goal 7 of the Sustainable Development Goals (SDGs) aims to ensure access to affordable, reliable, sustainable, and modern energy for all. One of its key targets is to ensure universal access to affordable, reliable, and modern energy services by 2030, including access to electricity and clean cooking facilities. Additionally, Goal 7 seeks to increase the share of renewable energy in the global energy mix and improve energy efficiency in all sectors. It also emphasizes the need to enhance international cooperation to facilitate access to clean energy research and technology, as well as investment in energy infrastructure and clean energy technologies in developing countries.</t>
  </si>
  <si>
    <t>Decent Work and Economic Growth</t>
  </si>
  <si>
    <t>Goal 8 of the Sustainable Development Goals (SDGs) focuses on promoting sustained, inclusive, and sustainable economic growth, full and productive employment, and decent work for all. One of its key targets is to achieve higher levels of economic productivity through diversification, technological upgrading, and innovation, including through a focus on high-value added and labor-intensive sectors. Additionally, Goal 8 aims to achieve full and productive employment and decent work for all women and men, including young people and persons with disabilities, and to eradicate forced labor, modern slavery, and child labor. It also emphasizes the need to promote inclusive and sustainable economic growth, foster entrepreneurship and innovation, and encourage the formalization and growth of micro, small, and medium-sized enterprises (MSMEs).</t>
  </si>
  <si>
    <t>Industry, Innovation and Infrastructure</t>
  </si>
  <si>
    <t>Goal 9 of the Sustainable Development Goals (SDGs) focuses on building resilient infrastructure, promoting inclusive and sustainable industrialization, and fostering innovation. One of its key targets is to develop quality, reliable, sustainable, and resilient infrastructure, including regional and transborder infrastructure, to support economic development and human well-being, with a focus on affordable and equitable access for all. Additionally, Goal 9 aims to promote inclusive and sustainable industrialization, and increase the access of small-scale industrial and other enterprises, particularly in developing countries, to financial services, including affordable credit, and their integration into value chains and markets. It also emphasizes the need to enhance scientific research, upgrade technological capabilities, and increase access to information and communication technology (ICT).</t>
  </si>
  <si>
    <t>Reduced Inequalities</t>
  </si>
  <si>
    <t>Goal 10 of the Sustainable Development Goals (SDGs) aims to reduce inequality within and among countries. One of its key targets is to ensure the social, economic, and political inclusion of all, irrespective of age, sex, disability, race, ethnicity, origin, religion, or economic or other status. Additionally, Goal 10 seeks to progressively achieve and sustain income growth of the bottom 40% of the population at a rate higher than the national average, and to empower and promote the social, economic, and political inclusion of all, irrespective of age, sex, disability, race, ethnicity, origin, religion, or economic or other status. It also emphasizes the need to adopt policies, especially fiscal, wage, and social protection policies, and progressively achieve greater equality.</t>
  </si>
  <si>
    <t>Sustainable Cities and Communities</t>
  </si>
  <si>
    <t>Goal 11 of the Sustainable Development Goals (SDGs) focuses on making cities and human settlements inclusive, safe, resilient, and sustainable. One of its key targets is to ensure access for all to adequate, safe, and affordable housing and basic services, as well as to upgrade slums by 2030. Additionally, Goal 11 aims to provide access to safe, affordable, accessible, and sustainable transport systems for all, improving road safety, notably by expanding public transport, with special attention to the needs of those in vulnerable situations, women, children, persons with disabilities, and older persons. It also emphasizes the need to strengthen efforts to protect and safeguard the world's cultural and natural heritage, and to significantly reduce the number of deaths and the number of people affected by disasters, including water-related disasters, with a focus on protecting the poor and people in vulnerable situations.</t>
  </si>
  <si>
    <t>Responsible Consumption and Production</t>
  </si>
  <si>
    <t>Goal 12 of the Sustainable Development Goals (SDGs) focuses on ensuring sustainable consumption and production patterns. One of its key targets is to achieve the sustainable management and efficient use of natural resources by 2030, including by reducing resource use, waste generation, and environmental degradation throughout the production and consumption lifecycle. Additionally, Goal 12 aims to promote sustainable consumption and production patterns, with developed countries taking the lead and all countries adopting sustainable practices, including through education, awareness-raising, and capacity-building. It also emphasizes the need to ensure that people everywhere have the relevant information and awareness for sustainable development and lifestyles in harmony with nature.</t>
  </si>
  <si>
    <t>Climate Action</t>
  </si>
  <si>
    <t>Goal 13 of the Sustainable Development Goals (SDGs) focuses on taking urgent action to combat climate change and its impacts. One of its key targets is to strengthen resilience and adaptive capacity to climate-related hazards and natural disasters in all countries by 2030. Additionally, Goal 13 aims to integrate climate change measures into national policies, strategies, and planning, and to promote mechanisms to raise capacity for effective climate change-related planning and management, focusing on vulnerable communities. It also emphasizes the need to mobilize and increase the availability of financial resources, particularly for developing countries, to effectively address climate change and its impacts.</t>
  </si>
  <si>
    <t>Life Below Water</t>
  </si>
  <si>
    <t>Goal 14 of the Sustainable Development Goals (SDGs) focuses on conserving and sustainably using the oceans, seas, and marine resources for sustainable development. One of its key targets is to conserve at least 10% of coastal and marine areas by 2020, and to effectively regulate harvesting and end overfishing, illegal, unreported, and unregulated (IUU) fishing, and destructive fishing practices by 2020. Additionally, Goal 14 aims to significantly reduce marine pollution of all kinds, particularly from land-based activities, including marine debris and nutrient pollution, by 2025. It also emphasizes the importance of enhancing scientific knowledge, research capacity, and technology transfer for marine conservation and sustainable use.</t>
  </si>
  <si>
    <t>Life on Land</t>
  </si>
  <si>
    <t>Goal 15 of the Sustainable Development Goals (SDGs) focuses on protecting, restoring, and promoting sustainable use of terrestrial ecosystems, sustainably managing forests, combating desertification, halting and reversing land degradation, and halting biodiversity loss. One of its key targets is to ensure the conservation, restoration, and sustainable use of terrestrial and inland freshwater ecosystems and their services by 2030. Additionally, Goal 15 aims to combat desertification, restore degraded land and soil, including land affected by desertification, drought, and floods, and strive to achieve a land degradation-neutral world by 2030. It also emphasizes the need to take urgent and significant action to reduce the loss of biodiversity and protect and prevent the extinction of threatened species by conserving and sustainably using terrestrial and marine resources.</t>
  </si>
  <si>
    <t>Peace, Justice and Strong Insitutions</t>
  </si>
  <si>
    <t>Goal 16 of the Sustainable Development Goals (SDGs) focuses on promoting peaceful and inclusive societies for sustainable development, providing access to justice for all, and building effective, accountable, and inclusive institutions at all levels. One of its key targets is to significantly reduce all forms of violence and related death rates everywhere by 2030, and to promote the rule of law at the national and international levels and ensure equal access to justice for all. Additionally, Goal 16 aims to develop effective, accountable, and transparent institutions at all levels, and to ensure responsive, inclusive, participatory, and representative decision-making at all levels. It also emphasizes the need to strengthen the capacity of national institutions to prevent violence and combat terrorism and crime, and to promote and enforce non-discriminatory laws and policies for sustainable development.</t>
  </si>
  <si>
    <t>Partnerships for the Goals</t>
  </si>
  <si>
    <t>Goal 17 of the Sustainable Development Goals (SDGs) emphasizes the importance of strengthening the means of implementation and revitalizing the global partnership for sustainable development. One of its key targets is to strengthen domestic resource mobilization, including through international support to developing countries, to improve domestic capacity for tax and other revenue collection. Additionally, Goal 17 aims to promote international cooperation to facilitate sustainable development by enhancing support to developing countries, including through official development assistance (ODA), debt relief, and foreign direct investment (FDI). It also emphasizes the need to promote a universal, rules-based, open, non-discriminatory, and equitable multilateral trading system, and to increase the export diversification of developing countries, particularly least developed countries (LDCs). Furthermore, Goal 17 highlights the importance of enhancing global macroeconomic stability, including through policy coordination and policy coherence, and of enhancing the coherence and effectiveness of global partnerships for sustainable development.</t>
  </si>
  <si>
    <t xml:space="preserve">Guidelines </t>
  </si>
  <si>
    <t>This guide will walk you through the process of creating a customizable financial model tailored for Small and Medium-sized Enterprises (SMEs). The model will allow you to edit specific sections while protecting others to ensure data integrity and accuracy. The financial model template provided with designated background colors for editable (green) and protected (white) sections.</t>
  </si>
  <si>
    <t>For Editable Sections (Green)</t>
  </si>
  <si>
    <t>Navigate to the sections with a green background where you are permitted to make changes.</t>
  </si>
  <si>
    <t>Double-click on the cells within these sections to input your data or formulas as needed.</t>
  </si>
  <si>
    <t>Modify the content according to your SME's specific financial information, such as revenue projections, expenses, and cash flow estimates.</t>
  </si>
  <si>
    <t>For Protected Sections (White Background)</t>
  </si>
  <si>
    <t>Avoid making any changes to sections with a White background, as these areas are protected to maintain the integrity of the financial model.</t>
  </si>
  <si>
    <t>Do not modify cells or formulas within these sections to prevent unintentional alterations that may affect the accuracy of the model.</t>
  </si>
  <si>
    <t>Additional Note:</t>
  </si>
  <si>
    <t>Review the entire financial model to ensure accuracy and completeness.</t>
  </si>
  <si>
    <t>Save your changes periodically to preserve your work and prevent data loss.</t>
  </si>
  <si>
    <t>If you encounter any difficulties or have questions about specific sections of the financial model, reach out to the provided support resources for assistance.</t>
  </si>
  <si>
    <t>Ensure that all data inputted into the editable sections (Green) is accurate and reflective of your SME's financial situation to derive meaningful insights from the model.</t>
  </si>
  <si>
    <t>The Summary sheet is for display purpose only. Please do not edit any cell except cell C6.</t>
  </si>
  <si>
    <t>Please Indicate which of the Goals the business intends to achieve in the Checkbox</t>
  </si>
  <si>
    <t xml:space="preserve">The estimated cost for the project </t>
  </si>
  <si>
    <t xml:space="preserve">The Cumulative Revenue by Year 5 will be </t>
  </si>
  <si>
    <t>The Cumulative Net Income by year 5 will be</t>
  </si>
  <si>
    <t>The Cumulative Dividend by year 5 will be</t>
  </si>
  <si>
    <t>Debt Investment</t>
  </si>
  <si>
    <t>The Project NPV by Year 5 at a Discounting Rate of 24%</t>
  </si>
  <si>
    <t>The IRR in Year 5</t>
  </si>
  <si>
    <t xml:space="preserve">The project is viable for </t>
  </si>
  <si>
    <t>Viable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</si>
</sst>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4" formatCode="_(&quot;$&quot;* #,##0.00_);_(&quot;$&quot;* \(#,##0.00\);_(&quot;$&quot;* &quot;-&quot;??_);_(@_)"/>
    <numFmt numFmtId="43" formatCode="_(* #,##0.00_);_(* \(#,##0.00\);_(* &quot;-&quot;??_);_(@_)"/>
    <numFmt numFmtId="164" formatCode="[$$-C09]#,##0;[Red][$$-C09]#,##0"/>
    <numFmt numFmtId="165" formatCode="[$₦-470]#,##0.00;[Red][$₦-470]#,##0.00"/>
    <numFmt numFmtId="166" formatCode="[$₦-466]\ #,##0.00"/>
    <numFmt numFmtId="167" formatCode="_-* #,##0_-;\-* #,##0_-;_-* &quot;-&quot;??_-;_-@_-"/>
    <numFmt numFmtId="168" formatCode="[$₦-466]\ #,##0.00;[Red]\-[$₦-466]\ #,##0.00"/>
    <numFmt numFmtId="169" formatCode="&quot;Month&quot;\ 0"/>
    <numFmt numFmtId="170" formatCode="&quot;Year&quot;\ 0"/>
    <numFmt numFmtId="171" formatCode="0.000"/>
    <numFmt numFmtId="172" formatCode="[$$-409]#,##0.00_ ;[Red]\-[$$-409]#,##0.00\ "/>
    <numFmt numFmtId="173" formatCode="&quot;$&quot;#,##0.00;[Red]&quot;$&quot;#,##0.00"/>
    <numFmt numFmtId="174" formatCode="_(* #,##0_);_(* \(#,##0\);_(* &quot;-&quot;??_);_(@_)"/>
    <numFmt numFmtId="175" formatCode="[$-F800]dddd\,\ mmmm\ dd\,\ yyyy"/>
    <numFmt numFmtId="176" formatCode="[$₦-466]\ #,##0.00;[Red][$₦-466]\ #,##0.00"/>
  </numFmts>
  <fonts count="29" x14ac:knownFonts="1">
    <font>
      <sz val="11"/>
      <color theme="1"/>
      <name val="Calibri"/>
      <family val="2"/>
      <scheme val="minor"/>
    </font>
    <font>
      <sz val="11"/>
      <color theme="1"/>
      <name val="Cambria"/>
      <family val="2"/>
    </font>
    <font>
      <sz val="11"/>
      <color theme="1"/>
      <name val="Calibri"/>
      <family val="2"/>
      <scheme val="minor"/>
    </font>
    <font>
      <sz val="11"/>
      <color theme="0"/>
      <name val="Cambria"/>
      <family val="1"/>
    </font>
    <font>
      <sz val="11"/>
      <color theme="1"/>
      <name val="Cambria"/>
      <family val="1"/>
    </font>
    <font>
      <sz val="11"/>
      <color theme="1" tint="0.249977111117893"/>
      <name val="Cambria"/>
      <family val="1"/>
    </font>
    <font>
      <b/>
      <sz val="11"/>
      <color theme="1" tint="0.249977111117893"/>
      <name val="Cambria"/>
      <family val="1"/>
    </font>
    <font>
      <sz val="11"/>
      <color rgb="FFFF0000"/>
      <name val="Cambria"/>
      <family val="1"/>
    </font>
    <font>
      <b/>
      <sz val="14"/>
      <color rgb="FFC00000"/>
      <name val="Cambria"/>
      <family val="1"/>
    </font>
    <font>
      <sz val="9"/>
      <color indexed="81"/>
      <name val="Tahoma"/>
      <family val="2"/>
    </font>
    <font>
      <b/>
      <sz val="9"/>
      <color indexed="81"/>
      <name val="Tahoma"/>
      <family val="2"/>
    </font>
    <font>
      <b/>
      <sz val="11"/>
      <color theme="0"/>
      <name val="Cambria"/>
      <family val="1"/>
    </font>
    <font>
      <sz val="11"/>
      <color theme="1" tint="0.249977111117893"/>
      <name val="Calibri Light"/>
      <family val="1"/>
      <scheme val="major"/>
    </font>
    <font>
      <b/>
      <sz val="20"/>
      <color rgb="FFC00000"/>
      <name val="Cambria"/>
      <family val="1"/>
    </font>
    <font>
      <sz val="11"/>
      <color theme="1" tint="0.249977111117893"/>
      <name val="Cambria"/>
      <family val="2"/>
    </font>
    <font>
      <b/>
      <sz val="11"/>
      <color theme="1"/>
      <name val="Cambria"/>
      <family val="1"/>
    </font>
    <font>
      <b/>
      <sz val="14"/>
      <color theme="4" tint="-0.249977111117893"/>
      <name val="Cambria"/>
      <family val="1"/>
    </font>
    <font>
      <u/>
      <sz val="11"/>
      <color theme="10"/>
      <name val="Calibri"/>
      <family val="2"/>
      <scheme val="minor"/>
    </font>
    <font>
      <sz val="12"/>
      <color rgb="FF404040"/>
      <name val="Cambria"/>
      <family val="1"/>
    </font>
    <font>
      <b/>
      <sz val="12"/>
      <color theme="0" tint="-4.9989318521683403E-2"/>
      <name val="Cambria"/>
      <family val="1"/>
    </font>
    <font>
      <sz val="12"/>
      <color theme="0" tint="-4.9989318521683403E-2"/>
      <name val="Cambria"/>
      <family val="1"/>
    </font>
    <font>
      <b/>
      <i/>
      <sz val="11"/>
      <color rgb="FFFF0000"/>
      <name val="Calibri"/>
      <family val="2"/>
      <scheme val="minor"/>
    </font>
    <font>
      <sz val="11"/>
      <color theme="0"/>
      <name val="Cambria"/>
      <family val="2"/>
    </font>
    <font>
      <b/>
      <sz val="14"/>
      <color theme="0"/>
      <name val="Cambria"/>
      <family val="1"/>
    </font>
    <font>
      <b/>
      <sz val="14"/>
      <color theme="1" tint="0.249977111117893"/>
      <name val="Cambria"/>
      <family val="1"/>
    </font>
    <font>
      <sz val="14"/>
      <color theme="1"/>
      <name val="Calibri"/>
      <family val="2"/>
      <scheme val="minor"/>
    </font>
    <font>
      <sz val="14"/>
      <color theme="1" tint="0.249977111117893"/>
      <name val="Cambria"/>
      <family val="1"/>
    </font>
    <font>
      <sz val="14"/>
      <color theme="1" tint="0.249977111117893"/>
      <name val="Calibri Light"/>
      <family val="1"/>
      <scheme val="major"/>
    </font>
    <font>
      <sz val="14"/>
      <color theme="1"/>
      <name val="Cambria"/>
      <family val="2"/>
    </font>
  </fonts>
  <fills count="18">
    <fill>
      <patternFill patternType="none"/>
    </fill>
    <fill>
      <patternFill patternType="gray125"/>
    </fill>
    <fill>
      <patternFill patternType="solid">
        <fgColor theme="8" tint="-0.249977111117893"/>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6" tint="-0.249977111117893"/>
        <bgColor indexed="64"/>
      </patternFill>
    </fill>
    <fill>
      <patternFill patternType="solid">
        <fgColor rgb="FF7798BD"/>
        <bgColor indexed="64"/>
      </patternFill>
    </fill>
    <fill>
      <patternFill patternType="solid">
        <fgColor rgb="FF569090"/>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006699"/>
        <bgColor indexed="64"/>
      </patternFill>
    </fill>
    <fill>
      <patternFill patternType="solid">
        <fgColor theme="5" tint="-0.249977111117893"/>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4"/>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1">
    <xf numFmtId="0" fontId="0"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0" fontId="2" fillId="0" borderId="0"/>
    <xf numFmtId="43" fontId="1" fillId="0" borderId="0" applyFont="0" applyFill="0" applyBorder="0" applyAlignment="0" applyProtection="0"/>
    <xf numFmtId="9" fontId="2"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7" fillId="0" borderId="0" applyNumberFormat="0" applyFill="0" applyBorder="0" applyAlignment="0" applyProtection="0"/>
    <xf numFmtId="44" fontId="2" fillId="0" borderId="0" applyFont="0" applyFill="0" applyBorder="0" applyAlignment="0" applyProtection="0"/>
  </cellStyleXfs>
  <cellXfs count="143">
    <xf numFmtId="0" fontId="0" fillId="0" borderId="0" xfId="0"/>
    <xf numFmtId="0" fontId="3" fillId="2" borderId="0" xfId="0" applyFont="1" applyFill="1"/>
    <xf numFmtId="0" fontId="3" fillId="2" borderId="0" xfId="0" applyFont="1" applyFill="1" applyAlignment="1">
      <alignment horizontal="center"/>
    </xf>
    <xf numFmtId="0" fontId="4" fillId="0" borderId="0" xfId="0" applyFont="1"/>
    <xf numFmtId="0" fontId="5" fillId="3" borderId="0" xfId="0" applyFont="1" applyFill="1" applyAlignment="1">
      <alignment horizontal="left"/>
    </xf>
    <xf numFmtId="0" fontId="5" fillId="0" borderId="0" xfId="0" applyFont="1"/>
    <xf numFmtId="0" fontId="5" fillId="0" borderId="1" xfId="0" applyFont="1" applyBorder="1"/>
    <xf numFmtId="164" fontId="4" fillId="0" borderId="0" xfId="0" applyNumberFormat="1" applyFont="1"/>
    <xf numFmtId="0" fontId="6" fillId="0" borderId="0" xfId="0" applyFont="1"/>
    <xf numFmtId="0" fontId="6" fillId="0" borderId="1" xfId="0" applyFont="1" applyBorder="1"/>
    <xf numFmtId="0" fontId="4" fillId="0" borderId="1" xfId="0" applyFont="1" applyBorder="1"/>
    <xf numFmtId="165" fontId="5" fillId="0" borderId="1" xfId="0" applyNumberFormat="1" applyFont="1" applyBorder="1"/>
    <xf numFmtId="165" fontId="5" fillId="3" borderId="0" xfId="0" applyNumberFormat="1" applyFont="1" applyFill="1" applyAlignment="1">
      <alignment horizontal="left"/>
    </xf>
    <xf numFmtId="165" fontId="6" fillId="0" borderId="1" xfId="0" applyNumberFormat="1" applyFont="1" applyBorder="1"/>
    <xf numFmtId="165" fontId="4" fillId="0" borderId="1" xfId="0" applyNumberFormat="1" applyFont="1" applyBorder="1"/>
    <xf numFmtId="165" fontId="4" fillId="0" borderId="0" xfId="0" applyNumberFormat="1" applyFont="1"/>
    <xf numFmtId="165" fontId="5" fillId="0" borderId="0" xfId="0" applyNumberFormat="1" applyFont="1"/>
    <xf numFmtId="166" fontId="7" fillId="0" borderId="0" xfId="0" applyNumberFormat="1" applyFont="1"/>
    <xf numFmtId="43" fontId="7" fillId="0" borderId="0" xfId="1" applyFont="1" applyFill="1" applyBorder="1"/>
    <xf numFmtId="10" fontId="5" fillId="0" borderId="0" xfId="2" applyNumberFormat="1" applyFont="1"/>
    <xf numFmtId="166" fontId="6" fillId="0" borderId="1" xfId="0" applyNumberFormat="1" applyFont="1" applyBorder="1"/>
    <xf numFmtId="166" fontId="5" fillId="0" borderId="1" xfId="0" applyNumberFormat="1" applyFont="1" applyBorder="1"/>
    <xf numFmtId="43" fontId="6" fillId="0" borderId="1" xfId="1" applyFont="1" applyBorder="1"/>
    <xf numFmtId="167" fontId="5" fillId="0" borderId="0" xfId="0" applyNumberFormat="1" applyFont="1"/>
    <xf numFmtId="9" fontId="5" fillId="0" borderId="1" xfId="0" applyNumberFormat="1" applyFont="1" applyBorder="1"/>
    <xf numFmtId="166" fontId="6" fillId="0" borderId="0" xfId="0" applyNumberFormat="1" applyFont="1"/>
    <xf numFmtId="15" fontId="5" fillId="0" borderId="0" xfId="0" applyNumberFormat="1" applyFont="1"/>
    <xf numFmtId="0" fontId="1" fillId="0" borderId="0" xfId="3"/>
    <xf numFmtId="0" fontId="5" fillId="0" borderId="1" xfId="4" applyFont="1" applyBorder="1"/>
    <xf numFmtId="9" fontId="5" fillId="0" borderId="1" xfId="6" applyFont="1" applyBorder="1"/>
    <xf numFmtId="43" fontId="5" fillId="0" borderId="1" xfId="5" applyFont="1" applyBorder="1"/>
    <xf numFmtId="0" fontId="5" fillId="0" borderId="1" xfId="3" applyFont="1" applyBorder="1"/>
    <xf numFmtId="9" fontId="5" fillId="0" borderId="1" xfId="3" applyNumberFormat="1" applyFont="1" applyBorder="1"/>
    <xf numFmtId="171" fontId="5" fillId="0" borderId="1" xfId="3" applyNumberFormat="1" applyFont="1" applyBorder="1"/>
    <xf numFmtId="9" fontId="5" fillId="0" borderId="1" xfId="7" applyNumberFormat="1" applyFont="1" applyBorder="1"/>
    <xf numFmtId="0" fontId="5" fillId="0" borderId="0" xfId="3" applyFont="1"/>
    <xf numFmtId="0" fontId="5" fillId="0" borderId="0" xfId="4" applyFont="1"/>
    <xf numFmtId="43" fontId="5" fillId="0" borderId="0" xfId="5" applyFont="1" applyBorder="1"/>
    <xf numFmtId="2" fontId="5" fillId="0" borderId="0" xfId="5" applyNumberFormat="1" applyFont="1" applyBorder="1"/>
    <xf numFmtId="9" fontId="5" fillId="0" borderId="0" xfId="7" applyNumberFormat="1" applyFont="1" applyBorder="1"/>
    <xf numFmtId="9" fontId="5" fillId="0" borderId="0" xfId="3" applyNumberFormat="1" applyFont="1"/>
    <xf numFmtId="0" fontId="12" fillId="0" borderId="0" xfId="0" applyFont="1"/>
    <xf numFmtId="0" fontId="12" fillId="0" borderId="0" xfId="0" applyFont="1" applyAlignment="1">
      <alignment horizontal="right"/>
    </xf>
    <xf numFmtId="0" fontId="5" fillId="0" borderId="0" xfId="0" applyFont="1" applyAlignment="1">
      <alignment horizontal="right"/>
    </xf>
    <xf numFmtId="172" fontId="5" fillId="0" borderId="0" xfId="0" applyNumberFormat="1" applyFont="1"/>
    <xf numFmtId="169" fontId="11" fillId="2" borderId="1" xfId="4" applyNumberFormat="1" applyFont="1" applyFill="1" applyBorder="1" applyAlignment="1">
      <alignment horizontal="center" vertical="center"/>
    </xf>
    <xf numFmtId="170" fontId="11" fillId="2" borderId="1" xfId="4" applyNumberFormat="1" applyFont="1" applyFill="1" applyBorder="1" applyAlignment="1">
      <alignment horizontal="center" vertical="center"/>
    </xf>
    <xf numFmtId="169" fontId="11" fillId="5" borderId="1" xfId="4" applyNumberFormat="1" applyFont="1" applyFill="1" applyBorder="1" applyAlignment="1">
      <alignment horizontal="center" vertical="center"/>
    </xf>
    <xf numFmtId="170" fontId="11" fillId="5" borderId="1" xfId="4" applyNumberFormat="1" applyFont="1" applyFill="1" applyBorder="1" applyAlignment="1">
      <alignment horizontal="center" vertical="center"/>
    </xf>
    <xf numFmtId="169" fontId="11" fillId="7" borderId="1" xfId="4" applyNumberFormat="1" applyFont="1" applyFill="1" applyBorder="1" applyAlignment="1">
      <alignment horizontal="center" vertical="center"/>
    </xf>
    <xf numFmtId="170" fontId="11" fillId="7" borderId="1" xfId="4" applyNumberFormat="1" applyFont="1" applyFill="1" applyBorder="1" applyAlignment="1">
      <alignment horizontal="center" vertical="center"/>
    </xf>
    <xf numFmtId="0" fontId="14" fillId="0" borderId="1" xfId="3" applyFont="1" applyBorder="1"/>
    <xf numFmtId="173" fontId="0" fillId="0" borderId="0" xfId="7" applyNumberFormat="1" applyFont="1"/>
    <xf numFmtId="173" fontId="11" fillId="2" borderId="1" xfId="7" applyNumberFormat="1" applyFont="1" applyFill="1" applyBorder="1"/>
    <xf numFmtId="0" fontId="6" fillId="8" borderId="1" xfId="3" applyFont="1" applyFill="1" applyBorder="1"/>
    <xf numFmtId="173" fontId="5" fillId="0" borderId="1" xfId="7" applyNumberFormat="1" applyFont="1" applyBorder="1"/>
    <xf numFmtId="0" fontId="6" fillId="0" borderId="1" xfId="3" applyFont="1" applyBorder="1"/>
    <xf numFmtId="0" fontId="6" fillId="9" borderId="1" xfId="3" applyFont="1" applyFill="1" applyBorder="1"/>
    <xf numFmtId="0" fontId="15" fillId="0" borderId="0" xfId="3" applyFont="1"/>
    <xf numFmtId="0" fontId="11" fillId="10" borderId="0" xfId="0" applyFont="1" applyFill="1"/>
    <xf numFmtId="173" fontId="11" fillId="11" borderId="1" xfId="7" applyNumberFormat="1" applyFont="1" applyFill="1" applyBorder="1"/>
    <xf numFmtId="0" fontId="11" fillId="11" borderId="1" xfId="0" applyFont="1" applyFill="1" applyBorder="1"/>
    <xf numFmtId="9" fontId="5" fillId="0" borderId="0" xfId="0" applyNumberFormat="1" applyFont="1"/>
    <xf numFmtId="0" fontId="4" fillId="0" borderId="0" xfId="4" applyFont="1" applyAlignment="1">
      <alignment wrapText="1"/>
    </xf>
    <xf numFmtId="0" fontId="4" fillId="0" borderId="0" xfId="4" applyFont="1"/>
    <xf numFmtId="0" fontId="18" fillId="0" borderId="0" xfId="4" applyFont="1" applyAlignment="1">
      <alignment horizontal="justify" vertical="center"/>
    </xf>
    <xf numFmtId="175" fontId="18" fillId="0" borderId="0" xfId="4" applyNumberFormat="1" applyFont="1" applyAlignment="1">
      <alignment horizontal="justify" vertical="center"/>
    </xf>
    <xf numFmtId="0" fontId="0" fillId="0" borderId="0" xfId="0" applyAlignment="1">
      <alignment wrapText="1"/>
    </xf>
    <xf numFmtId="0" fontId="19" fillId="14" borderId="1" xfId="0" applyFont="1" applyFill="1" applyBorder="1" applyAlignment="1">
      <alignment horizontal="center"/>
    </xf>
    <xf numFmtId="0" fontId="19" fillId="14" borderId="1" xfId="0" applyFont="1" applyFill="1" applyBorder="1" applyAlignment="1">
      <alignment horizontal="center" wrapText="1"/>
    </xf>
    <xf numFmtId="0" fontId="20" fillId="0" borderId="0" xfId="0" applyFont="1"/>
    <xf numFmtId="0" fontId="5" fillId="0" borderId="1" xfId="0" applyFont="1" applyBorder="1" applyAlignment="1">
      <alignment wrapText="1"/>
    </xf>
    <xf numFmtId="0" fontId="5" fillId="0" borderId="1" xfId="0" applyFont="1" applyBorder="1" applyProtection="1">
      <protection locked="0"/>
    </xf>
    <xf numFmtId="43" fontId="6" fillId="0" borderId="1" xfId="1" applyFont="1" applyBorder="1" applyProtection="1">
      <protection locked="0"/>
    </xf>
    <xf numFmtId="166" fontId="6" fillId="4" borderId="1" xfId="0" applyNumberFormat="1" applyFont="1" applyFill="1" applyBorder="1" applyProtection="1">
      <protection locked="0"/>
    </xf>
    <xf numFmtId="9" fontId="5" fillId="0" borderId="1" xfId="0" applyNumberFormat="1" applyFont="1" applyBorder="1" applyProtection="1">
      <protection locked="0"/>
    </xf>
    <xf numFmtId="43" fontId="5" fillId="0" borderId="1" xfId="1" applyFont="1" applyBorder="1" applyProtection="1">
      <protection locked="0"/>
    </xf>
    <xf numFmtId="15" fontId="5" fillId="0" borderId="1" xfId="0" applyNumberFormat="1" applyFont="1" applyBorder="1" applyProtection="1">
      <protection locked="0"/>
    </xf>
    <xf numFmtId="43" fontId="6" fillId="0" borderId="1" xfId="1" applyFont="1" applyFill="1" applyBorder="1" applyProtection="1">
      <protection locked="0"/>
    </xf>
    <xf numFmtId="0" fontId="6" fillId="0" borderId="1" xfId="0" applyFont="1" applyBorder="1" applyProtection="1">
      <protection locked="0"/>
    </xf>
    <xf numFmtId="43" fontId="5" fillId="0" borderId="1" xfId="1" applyFont="1" applyFill="1" applyBorder="1" applyProtection="1">
      <protection locked="0"/>
    </xf>
    <xf numFmtId="9" fontId="5" fillId="0" borderId="1" xfId="0" applyNumberFormat="1" applyFont="1" applyBorder="1" applyAlignment="1" applyProtection="1">
      <alignment horizontal="left"/>
      <protection locked="0"/>
    </xf>
    <xf numFmtId="166" fontId="5" fillId="0" borderId="1" xfId="0" applyNumberFormat="1" applyFont="1" applyBorder="1" applyProtection="1">
      <protection locked="0"/>
    </xf>
    <xf numFmtId="10" fontId="5" fillId="0" borderId="1" xfId="0" applyNumberFormat="1" applyFont="1" applyBorder="1" applyAlignment="1" applyProtection="1">
      <alignment horizontal="left"/>
      <protection locked="0"/>
    </xf>
    <xf numFmtId="166" fontId="6" fillId="0" borderId="1" xfId="0" applyNumberFormat="1" applyFont="1" applyBorder="1" applyProtection="1">
      <protection locked="0"/>
    </xf>
    <xf numFmtId="167" fontId="5" fillId="0" borderId="1" xfId="1" applyNumberFormat="1" applyFont="1" applyBorder="1" applyProtection="1">
      <protection locked="0"/>
    </xf>
    <xf numFmtId="15" fontId="6" fillId="0" borderId="1" xfId="0" applyNumberFormat="1" applyFont="1" applyBorder="1" applyProtection="1">
      <protection locked="0"/>
    </xf>
    <xf numFmtId="168" fontId="5" fillId="0" borderId="1" xfId="0" applyNumberFormat="1" applyFont="1" applyBorder="1" applyProtection="1">
      <protection locked="0"/>
    </xf>
    <xf numFmtId="168" fontId="6" fillId="0" borderId="1" xfId="0" applyNumberFormat="1" applyFont="1" applyBorder="1" applyProtection="1">
      <protection locked="0"/>
    </xf>
    <xf numFmtId="0" fontId="6" fillId="4" borderId="1" xfId="0" applyFont="1" applyFill="1" applyBorder="1" applyProtection="1">
      <protection locked="0"/>
    </xf>
    <xf numFmtId="0" fontId="5" fillId="4" borderId="1" xfId="0" applyFont="1" applyFill="1" applyBorder="1" applyProtection="1">
      <protection locked="0"/>
    </xf>
    <xf numFmtId="0" fontId="6" fillId="0" borderId="1" xfId="0" applyFont="1" applyBorder="1" applyAlignment="1">
      <alignment horizontal="right" wrapText="1"/>
    </xf>
    <xf numFmtId="0" fontId="6" fillId="15" borderId="1" xfId="0" applyFont="1" applyFill="1" applyBorder="1" applyAlignment="1">
      <alignment horizontal="center" wrapText="1"/>
    </xf>
    <xf numFmtId="0" fontId="5" fillId="0" borderId="0" xfId="0" applyFont="1" applyAlignment="1">
      <alignment wrapText="1"/>
    </xf>
    <xf numFmtId="0" fontId="6" fillId="0" borderId="1" xfId="0" applyFont="1" applyBorder="1" applyAlignment="1">
      <alignment wrapText="1"/>
    </xf>
    <xf numFmtId="0" fontId="5" fillId="0" borderId="1" xfId="0" applyFont="1" applyBorder="1" applyAlignment="1">
      <alignment horizontal="left" vertical="center" wrapText="1"/>
    </xf>
    <xf numFmtId="0" fontId="6" fillId="16" borderId="1" xfId="0" applyFont="1" applyFill="1" applyBorder="1" applyAlignment="1">
      <alignment horizontal="center" wrapText="1"/>
    </xf>
    <xf numFmtId="0" fontId="6" fillId="0" borderId="1" xfId="0" applyFont="1" applyBorder="1" applyAlignment="1">
      <alignment horizontal="center" wrapText="1"/>
    </xf>
    <xf numFmtId="0" fontId="6" fillId="0" borderId="0" xfId="0" applyFont="1" applyAlignment="1">
      <alignment wrapText="1"/>
    </xf>
    <xf numFmtId="172" fontId="13" fillId="16" borderId="0" xfId="0" quotePrefix="1" applyNumberFormat="1" applyFont="1" applyFill="1" applyProtection="1">
      <protection locked="0"/>
    </xf>
    <xf numFmtId="0" fontId="12" fillId="16" borderId="0" xfId="0" applyFont="1" applyFill="1" applyAlignment="1" applyProtection="1">
      <alignment horizontal="right"/>
      <protection locked="0"/>
    </xf>
    <xf numFmtId="0" fontId="14" fillId="16" borderId="1" xfId="3" applyFont="1" applyFill="1" applyBorder="1" applyProtection="1">
      <protection locked="0"/>
    </xf>
    <xf numFmtId="0" fontId="5" fillId="16" borderId="1" xfId="0" applyFont="1" applyFill="1" applyBorder="1" applyProtection="1">
      <protection locked="0"/>
    </xf>
    <xf numFmtId="166" fontId="5" fillId="16" borderId="1" xfId="0" applyNumberFormat="1" applyFont="1" applyFill="1" applyBorder="1" applyProtection="1">
      <protection locked="0"/>
    </xf>
    <xf numFmtId="0" fontId="5" fillId="16" borderId="0" xfId="0" applyFont="1" applyFill="1" applyProtection="1">
      <protection locked="0"/>
    </xf>
    <xf numFmtId="9" fontId="5" fillId="16" borderId="1" xfId="2" applyFont="1" applyFill="1" applyBorder="1" applyProtection="1">
      <protection locked="0"/>
    </xf>
    <xf numFmtId="174" fontId="5" fillId="16" borderId="1" xfId="5" applyNumberFormat="1" applyFont="1" applyFill="1" applyBorder="1" applyAlignment="1" applyProtection="1">
      <alignment horizontal="right"/>
      <protection locked="0"/>
    </xf>
    <xf numFmtId="174" fontId="5" fillId="16" borderId="1" xfId="5" applyNumberFormat="1" applyFont="1" applyFill="1" applyBorder="1" applyProtection="1">
      <protection locked="0"/>
    </xf>
    <xf numFmtId="9" fontId="4" fillId="16" borderId="1" xfId="8" applyFont="1" applyFill="1" applyBorder="1" applyAlignment="1" applyProtection="1">
      <alignment horizontal="right"/>
      <protection locked="0"/>
    </xf>
    <xf numFmtId="9" fontId="4" fillId="16" borderId="1" xfId="8" applyFont="1" applyFill="1" applyBorder="1" applyProtection="1">
      <protection locked="0"/>
    </xf>
    <xf numFmtId="0" fontId="21" fillId="0" borderId="0" xfId="0" applyFont="1" applyAlignment="1">
      <alignment wrapText="1"/>
    </xf>
    <xf numFmtId="0" fontId="21" fillId="0" borderId="0" xfId="0" applyFont="1" applyAlignment="1">
      <alignment horizontal="center" wrapText="1"/>
    </xf>
    <xf numFmtId="0" fontId="8" fillId="12" borderId="2" xfId="0" applyFont="1" applyFill="1" applyBorder="1" applyAlignment="1">
      <alignment horizontal="left"/>
    </xf>
    <xf numFmtId="0" fontId="8" fillId="12" borderId="3" xfId="0" applyFont="1" applyFill="1" applyBorder="1" applyAlignment="1">
      <alignment horizontal="left"/>
    </xf>
    <xf numFmtId="0" fontId="8" fillId="12" borderId="4" xfId="0" applyFont="1" applyFill="1" applyBorder="1" applyAlignment="1">
      <alignment horizontal="left"/>
    </xf>
    <xf numFmtId="0" fontId="8" fillId="12" borderId="2" xfId="0" applyFont="1" applyFill="1" applyBorder="1" applyAlignment="1" applyProtection="1">
      <alignment horizontal="left"/>
      <protection locked="0"/>
    </xf>
    <xf numFmtId="0" fontId="8" fillId="12" borderId="3" xfId="0" applyFont="1" applyFill="1" applyBorder="1" applyAlignment="1" applyProtection="1">
      <alignment horizontal="left"/>
      <protection locked="0"/>
    </xf>
    <xf numFmtId="0" fontId="8" fillId="12" borderId="4" xfId="0" applyFont="1" applyFill="1" applyBorder="1" applyAlignment="1" applyProtection="1">
      <alignment horizontal="left"/>
      <protection locked="0"/>
    </xf>
    <xf numFmtId="0" fontId="16" fillId="13" borderId="2" xfId="0" applyFont="1" applyFill="1" applyBorder="1" applyAlignment="1">
      <alignment horizontal="left"/>
    </xf>
    <xf numFmtId="0" fontId="16" fillId="13" borderId="3" xfId="0" applyFont="1" applyFill="1" applyBorder="1" applyAlignment="1">
      <alignment horizontal="left"/>
    </xf>
    <xf numFmtId="0" fontId="16" fillId="13" borderId="4" xfId="0" applyFont="1" applyFill="1" applyBorder="1" applyAlignment="1">
      <alignment horizontal="left"/>
    </xf>
    <xf numFmtId="169" fontId="23" fillId="6" borderId="1" xfId="4" applyNumberFormat="1" applyFont="1" applyFill="1" applyBorder="1" applyAlignment="1">
      <alignment horizontal="center" vertical="center"/>
    </xf>
    <xf numFmtId="170" fontId="23" fillId="6" borderId="1" xfId="4" applyNumberFormat="1" applyFont="1" applyFill="1" applyBorder="1" applyAlignment="1">
      <alignment horizontal="center" vertical="center"/>
    </xf>
    <xf numFmtId="0" fontId="24" fillId="0" borderId="1" xfId="3" applyFont="1" applyBorder="1"/>
    <xf numFmtId="165" fontId="24" fillId="0" borderId="1" xfId="0" applyNumberFormat="1" applyFont="1" applyBorder="1"/>
    <xf numFmtId="0" fontId="24" fillId="0" borderId="1" xfId="3" applyFont="1" applyBorder="1" applyAlignment="1">
      <alignment horizontal="center"/>
    </xf>
    <xf numFmtId="0" fontId="25" fillId="0" borderId="0" xfId="0" applyFont="1"/>
    <xf numFmtId="0" fontId="26" fillId="0" borderId="0" xfId="3" applyFont="1"/>
    <xf numFmtId="0" fontId="27" fillId="0" borderId="0" xfId="0" applyFont="1"/>
    <xf numFmtId="0" fontId="28" fillId="0" borderId="0" xfId="3" applyFont="1"/>
    <xf numFmtId="165" fontId="24" fillId="0" borderId="0" xfId="3" applyNumberFormat="1" applyFont="1"/>
    <xf numFmtId="0" fontId="22" fillId="0" borderId="0" xfId="3" applyFont="1"/>
    <xf numFmtId="172" fontId="13" fillId="0" borderId="0" xfId="0" quotePrefix="1" applyNumberFormat="1" applyFont="1" applyFill="1" applyProtection="1">
      <protection locked="0"/>
    </xf>
    <xf numFmtId="0" fontId="12" fillId="0" borderId="0" xfId="0" applyFont="1" applyFill="1" applyAlignment="1" applyProtection="1">
      <alignment horizontal="right"/>
      <protection locked="0"/>
    </xf>
    <xf numFmtId="0" fontId="5" fillId="0" borderId="0" xfId="0" applyFont="1" applyAlignment="1" applyProtection="1">
      <alignment horizontal="right"/>
    </xf>
    <xf numFmtId="0" fontId="24" fillId="17" borderId="8" xfId="3" applyFont="1" applyFill="1" applyBorder="1" applyProtection="1"/>
    <xf numFmtId="176" fontId="24" fillId="17" borderId="5" xfId="10" applyNumberFormat="1" applyFont="1" applyFill="1" applyBorder="1" applyProtection="1"/>
    <xf numFmtId="0" fontId="24" fillId="17" borderId="9" xfId="3" applyFont="1" applyFill="1" applyBorder="1" applyProtection="1"/>
    <xf numFmtId="176" fontId="24" fillId="17" borderId="6" xfId="10" applyNumberFormat="1" applyFont="1" applyFill="1" applyBorder="1" applyProtection="1"/>
    <xf numFmtId="165" fontId="24" fillId="17" borderId="6" xfId="3" applyNumberFormat="1" applyFont="1" applyFill="1" applyBorder="1" applyProtection="1"/>
    <xf numFmtId="9" fontId="24" fillId="17" borderId="6" xfId="2" applyFont="1" applyFill="1" applyBorder="1" applyProtection="1"/>
    <xf numFmtId="0" fontId="24" fillId="17" borderId="10" xfId="3" applyFont="1" applyFill="1" applyBorder="1" applyProtection="1"/>
    <xf numFmtId="165" fontId="24" fillId="17" borderId="7" xfId="3" applyNumberFormat="1" applyFont="1" applyFill="1" applyBorder="1" applyAlignment="1" applyProtection="1">
      <alignment horizontal="right"/>
    </xf>
  </cellXfs>
  <cellStyles count="11">
    <cellStyle name="Comma" xfId="1" builtinId="3"/>
    <cellStyle name="Comma 2" xfId="5" xr:uid="{28A48E76-24E6-4E63-9102-AB1BF5B2E9AB}"/>
    <cellStyle name="Currency" xfId="10" builtinId="4"/>
    <cellStyle name="Currency 2" xfId="7" xr:uid="{E6506893-BFD7-4821-AC38-EBCCE59EAACC}"/>
    <cellStyle name="Hyperlink 2 2" xfId="9" xr:uid="{9A10F186-FFFC-4C34-86D4-032CDDB4C1A4}"/>
    <cellStyle name="Normal" xfId="0" builtinId="0"/>
    <cellStyle name="Normal 2" xfId="3" xr:uid="{0CBF19A4-8CEE-49EF-82A0-D314A7A4DF07}"/>
    <cellStyle name="Normal 2 2" xfId="4" xr:uid="{EAB2D976-40E9-4ABD-983F-9B986F0E5A79}"/>
    <cellStyle name="Percent" xfId="2" builtinId="5"/>
    <cellStyle name="Percent 2" xfId="6" xr:uid="{69B2F0C4-BA20-41E7-BC2C-0C211317D27B}"/>
    <cellStyle name="Percent 3" xfId="8" xr:uid="{02D43371-31E1-47C4-940B-018B5BA70770}"/>
  </cellStyles>
  <dxfs count="0"/>
  <tableStyles count="0" defaultTableStyle="TableStyleMedium2" defaultPivotStyle="PivotStyleLight16"/>
  <colors>
    <mruColors>
      <color rgb="FF569090"/>
      <color rgb="FF7196C3"/>
      <color rgb="FF7798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600" b="1" i="0" u="none" strike="noStrike" kern="1200" cap="all" spc="120" normalizeH="0" baseline="0">
                <a:solidFill>
                  <a:schemeClr val="tx1">
                    <a:lumMod val="75000"/>
                    <a:lumOff val="25000"/>
                  </a:schemeClr>
                </a:solidFill>
                <a:latin typeface="Cambria" panose="02040503050406030204" pitchFamily="18" charset="0"/>
                <a:ea typeface="Cambria" panose="02040503050406030204" pitchFamily="18" charset="0"/>
                <a:cs typeface="+mn-cs"/>
              </a:defRPr>
            </a:pPr>
            <a:r>
              <a:rPr lang="en-US" sz="1600" b="1" i="0" u="none" strike="noStrike" kern="1200" cap="all" spc="120" normalizeH="0" baseline="0">
                <a:solidFill>
                  <a:schemeClr val="tx1">
                    <a:lumMod val="75000"/>
                    <a:lumOff val="25000"/>
                  </a:schemeClr>
                </a:solidFill>
                <a:latin typeface="Cambria" panose="02040503050406030204" pitchFamily="18" charset="0"/>
                <a:ea typeface="Cambria" panose="02040503050406030204" pitchFamily="18" charset="0"/>
                <a:cs typeface="+mn-cs"/>
              </a:rPr>
              <a:t>INCOME STATEMENT</a:t>
            </a:r>
          </a:p>
        </c:rich>
      </c:tx>
      <c:overlay val="0"/>
      <c:spPr>
        <a:noFill/>
        <a:ln>
          <a:noFill/>
        </a:ln>
        <a:effectLst/>
      </c:spPr>
      <c:txPr>
        <a:bodyPr rot="0" spcFirstLastPara="1" vertOverflow="ellipsis" vert="horz" wrap="square" anchor="ctr" anchorCtr="1"/>
        <a:lstStyle/>
        <a:p>
          <a:pPr algn="ctr" rtl="0">
            <a:defRPr lang="en-US" sz="1600" b="1" i="0" u="none" strike="noStrike" kern="1200" cap="all" spc="120" normalizeH="0" baseline="0">
              <a:solidFill>
                <a:schemeClr val="tx1">
                  <a:lumMod val="75000"/>
                  <a:lumOff val="25000"/>
                </a:schemeClr>
              </a:solidFill>
              <a:latin typeface="Cambria" panose="02040503050406030204" pitchFamily="18" charset="0"/>
              <a:ea typeface="Cambria" panose="02040503050406030204" pitchFamily="18" charset="0"/>
              <a:cs typeface="+mn-cs"/>
            </a:defRPr>
          </a:pPr>
          <a:endParaRPr lang="en-US"/>
        </a:p>
      </c:txPr>
    </c:title>
    <c:autoTitleDeleted val="0"/>
    <c:plotArea>
      <c:layout/>
      <c:barChart>
        <c:barDir val="col"/>
        <c:grouping val="clustered"/>
        <c:varyColors val="0"/>
        <c:ser>
          <c:idx val="0"/>
          <c:order val="0"/>
          <c:tx>
            <c:strRef>
              <c:f>Summary!$B$25</c:f>
              <c:strCache>
                <c:ptCount val="1"/>
                <c:pt idx="0">
                  <c:v>Total Revenue</c:v>
                </c:pt>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Summary!$C$25:$E$25</c:f>
              <c:numCache>
                <c:formatCode>[$₦-470]#,##0.00;[Red][$₦-470]#,##0.00</c:formatCode>
                <c:ptCount val="3"/>
                <c:pt idx="0">
                  <c:v>60000000</c:v>
                </c:pt>
                <c:pt idx="1">
                  <c:v>60000000</c:v>
                </c:pt>
                <c:pt idx="2">
                  <c:v>60000000</c:v>
                </c:pt>
              </c:numCache>
            </c:numRef>
          </c:val>
          <c:extLst>
            <c:ext xmlns:c16="http://schemas.microsoft.com/office/drawing/2014/chart" uri="{C3380CC4-5D6E-409C-BE32-E72D297353CC}">
              <c16:uniqueId val="{00000000-8651-4F64-89F9-D28F0CC682E0}"/>
            </c:ext>
          </c:extLst>
        </c:ser>
        <c:ser>
          <c:idx val="1"/>
          <c:order val="1"/>
          <c:tx>
            <c:strRef>
              <c:f>Summary!$B$26</c:f>
              <c:strCache>
                <c:ptCount val="1"/>
                <c:pt idx="0">
                  <c:v>CGS</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Summary!$C$26:$E$26</c:f>
              <c:numCache>
                <c:formatCode>[$₦-470]#,##0.00;[Red][$₦-470]#,##0.00</c:formatCode>
                <c:ptCount val="3"/>
                <c:pt idx="0">
                  <c:v>30000000</c:v>
                </c:pt>
                <c:pt idx="1">
                  <c:v>30000000</c:v>
                </c:pt>
                <c:pt idx="2">
                  <c:v>30000000</c:v>
                </c:pt>
              </c:numCache>
            </c:numRef>
          </c:val>
          <c:extLst>
            <c:ext xmlns:c16="http://schemas.microsoft.com/office/drawing/2014/chart" uri="{C3380CC4-5D6E-409C-BE32-E72D297353CC}">
              <c16:uniqueId val="{00000001-8651-4F64-89F9-D28F0CC682E0}"/>
            </c:ext>
          </c:extLst>
        </c:ser>
        <c:ser>
          <c:idx val="2"/>
          <c:order val="2"/>
          <c:tx>
            <c:strRef>
              <c:f>Summary!$B$27</c:f>
              <c:strCache>
                <c:ptCount val="1"/>
                <c:pt idx="0">
                  <c:v>Operating Expenses</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Summary!$C$27:$E$27</c:f>
              <c:numCache>
                <c:formatCode>[$₦-470]#,##0.00;[Red][$₦-470]#,##0.00</c:formatCode>
                <c:ptCount val="3"/>
                <c:pt idx="0">
                  <c:v>18562517.260273974</c:v>
                </c:pt>
                <c:pt idx="1">
                  <c:v>15399964.931506846</c:v>
                </c:pt>
                <c:pt idx="2">
                  <c:v>12426963.287671231</c:v>
                </c:pt>
              </c:numCache>
            </c:numRef>
          </c:val>
          <c:extLst>
            <c:ext xmlns:c16="http://schemas.microsoft.com/office/drawing/2014/chart" uri="{C3380CC4-5D6E-409C-BE32-E72D297353CC}">
              <c16:uniqueId val="{00000002-8651-4F64-89F9-D28F0CC682E0}"/>
            </c:ext>
          </c:extLst>
        </c:ser>
        <c:ser>
          <c:idx val="3"/>
          <c:order val="3"/>
          <c:tx>
            <c:strRef>
              <c:f>Summary!$B$28</c:f>
              <c:strCache>
                <c:ptCount val="1"/>
                <c:pt idx="0">
                  <c:v>Net Income</c:v>
                </c:pt>
              </c:strCache>
            </c:strRef>
          </c:tx>
          <c:spPr>
            <a:solidFill>
              <a:schemeClr val="accent6">
                <a:lumMod val="60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Summary!$C$28:$E$28</c:f>
              <c:numCache>
                <c:formatCode>[$₦-470]#,##0.00;[Red][$₦-470]#,##0.00</c:formatCode>
                <c:ptCount val="3"/>
                <c:pt idx="0">
                  <c:v>11437482.739726026</c:v>
                </c:pt>
                <c:pt idx="1">
                  <c:v>14600035.068493154</c:v>
                </c:pt>
                <c:pt idx="2">
                  <c:v>17573036.712328769</c:v>
                </c:pt>
              </c:numCache>
            </c:numRef>
          </c:val>
          <c:extLst>
            <c:ext xmlns:c16="http://schemas.microsoft.com/office/drawing/2014/chart" uri="{C3380CC4-5D6E-409C-BE32-E72D297353CC}">
              <c16:uniqueId val="{00000003-8651-4F64-89F9-D28F0CC682E0}"/>
            </c:ext>
          </c:extLst>
        </c:ser>
        <c:dLbls>
          <c:dLblPos val="outEnd"/>
          <c:showLegendKey val="0"/>
          <c:showVal val="1"/>
          <c:showCatName val="0"/>
          <c:showSerName val="0"/>
          <c:showPercent val="0"/>
          <c:showBubbleSize val="0"/>
        </c:dLbls>
        <c:gapWidth val="444"/>
        <c:overlap val="-90"/>
        <c:axId val="542895024"/>
        <c:axId val="542893224"/>
      </c:barChart>
      <c:catAx>
        <c:axId val="54289502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542893224"/>
        <c:crosses val="autoZero"/>
        <c:auto val="1"/>
        <c:lblAlgn val="ctr"/>
        <c:lblOffset val="100"/>
        <c:noMultiLvlLbl val="0"/>
      </c:catAx>
      <c:valAx>
        <c:axId val="542893224"/>
        <c:scaling>
          <c:orientation val="minMax"/>
        </c:scaling>
        <c:delete val="1"/>
        <c:axPos val="l"/>
        <c:numFmt formatCode="[$₦-470]#,##0.00;[Red][$₦-470]#,##0.00" sourceLinked="1"/>
        <c:majorTickMark val="none"/>
        <c:minorTickMark val="none"/>
        <c:tickLblPos val="nextTo"/>
        <c:crossAx val="542895024"/>
        <c:crosses val="autoZero"/>
        <c:crossBetween val="between"/>
      </c:valAx>
      <c:spPr>
        <a:noFill/>
        <a:ln>
          <a:noFill/>
        </a:ln>
        <a:effectLst/>
      </c:spPr>
    </c:plotArea>
    <c:legend>
      <c:legendPos val="t"/>
      <c:layout>
        <c:manualLayout>
          <c:xMode val="edge"/>
          <c:yMode val="edge"/>
          <c:x val="1.3465868171690178E-2"/>
          <c:y val="0.15251490958261515"/>
          <c:w val="0.61639694366665088"/>
          <c:h val="7.28751216914628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600" b="1" i="0" u="none" strike="noStrike" kern="1200" cap="all" spc="120" normalizeH="0" baseline="0">
                <a:solidFill>
                  <a:schemeClr val="tx1">
                    <a:lumMod val="75000"/>
                    <a:lumOff val="25000"/>
                  </a:schemeClr>
                </a:solidFill>
                <a:latin typeface="Cambria" panose="02040503050406030204" pitchFamily="18" charset="0"/>
                <a:ea typeface="Cambria" panose="02040503050406030204" pitchFamily="18" charset="0"/>
                <a:cs typeface="+mn-cs"/>
              </a:defRPr>
            </a:pPr>
            <a:r>
              <a:rPr lang="en-US" sz="1600" b="1" i="0" u="none" strike="noStrike" kern="1200" cap="all" spc="120" normalizeH="0" baseline="0">
                <a:solidFill>
                  <a:schemeClr val="tx1">
                    <a:lumMod val="75000"/>
                    <a:lumOff val="25000"/>
                  </a:schemeClr>
                </a:solidFill>
                <a:latin typeface="Cambria" panose="02040503050406030204" pitchFamily="18" charset="0"/>
                <a:ea typeface="Cambria" panose="02040503050406030204" pitchFamily="18" charset="0"/>
                <a:cs typeface="+mn-cs"/>
              </a:rPr>
              <a:t>SERIES MANUFACTURED</a:t>
            </a:r>
          </a:p>
        </c:rich>
      </c:tx>
      <c:overlay val="0"/>
      <c:spPr>
        <a:noFill/>
        <a:ln>
          <a:noFill/>
        </a:ln>
        <a:effectLst/>
      </c:spPr>
      <c:txPr>
        <a:bodyPr rot="0" spcFirstLastPara="1" vertOverflow="ellipsis" vert="horz" wrap="square" anchor="ctr" anchorCtr="1"/>
        <a:lstStyle/>
        <a:p>
          <a:pPr algn="ctr" rtl="0">
            <a:defRPr lang="en-US" sz="1600" b="1" i="0" u="none" strike="noStrike" kern="1200" cap="all" spc="120" normalizeH="0" baseline="0">
              <a:solidFill>
                <a:schemeClr val="tx1">
                  <a:lumMod val="75000"/>
                  <a:lumOff val="25000"/>
                </a:schemeClr>
              </a:solidFill>
              <a:latin typeface="Cambria" panose="02040503050406030204" pitchFamily="18" charset="0"/>
              <a:ea typeface="Cambria" panose="02040503050406030204" pitchFamily="18" charset="0"/>
              <a:cs typeface="+mn-cs"/>
            </a:defRPr>
          </a:pPr>
          <a:endParaRPr lang="en-US"/>
        </a:p>
      </c:txPr>
    </c:title>
    <c:autoTitleDeleted val="0"/>
    <c:plotArea>
      <c:layout>
        <c:manualLayout>
          <c:layoutTarget val="inner"/>
          <c:xMode val="edge"/>
          <c:yMode val="edge"/>
          <c:x val="4.7087904898081206E-2"/>
          <c:y val="0.19364972954499149"/>
          <c:w val="0.91516245590809975"/>
          <c:h val="0.60661010005411287"/>
        </c:manualLayout>
      </c:layout>
      <c:barChart>
        <c:barDir val="bar"/>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Summary!#REF!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Summary!#REF!</c15:sqref>
                        </c15:formulaRef>
                      </c:ext>
                    </c:extLst>
                    <c:strCache>
                      <c:ptCount val="1"/>
                      <c:pt idx="0">
                        <c:v>#REF!</c:v>
                      </c:pt>
                    </c:strCache>
                  </c:strRef>
                </c15:tx>
              </c15:filteredSeriesTitle>
            </c:ext>
            <c:ext xmlns:c16="http://schemas.microsoft.com/office/drawing/2014/chart" uri="{C3380CC4-5D6E-409C-BE32-E72D297353CC}">
              <c16:uniqueId val="{00000000-12CC-4243-BAA3-5BBDCE62B7D1}"/>
            </c:ext>
          </c:extLst>
        </c:ser>
        <c:ser>
          <c:idx val="1"/>
          <c:order val="1"/>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Summary!#REF!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Summary!#REF!</c15:sqref>
                        </c15:formulaRef>
                      </c:ext>
                    </c:extLst>
                    <c:strCache>
                      <c:ptCount val="1"/>
                      <c:pt idx="0">
                        <c:v>#REF!</c:v>
                      </c:pt>
                    </c:strCache>
                  </c:strRef>
                </c15:tx>
              </c15:filteredSeriesTitle>
            </c:ext>
            <c:ext xmlns:c16="http://schemas.microsoft.com/office/drawing/2014/chart" uri="{C3380CC4-5D6E-409C-BE32-E72D297353CC}">
              <c16:uniqueId val="{00000001-12CC-4243-BAA3-5BBDCE62B7D1}"/>
            </c:ext>
          </c:extLst>
        </c:ser>
        <c:ser>
          <c:idx val="2"/>
          <c:order val="2"/>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Summary!#REF!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Summary!#REF!</c15:sqref>
                        </c15:formulaRef>
                      </c:ext>
                    </c:extLst>
                    <c:strCache>
                      <c:ptCount val="1"/>
                      <c:pt idx="0">
                        <c:v>#REF!</c:v>
                      </c:pt>
                    </c:strCache>
                  </c:strRef>
                </c15:tx>
              </c15:filteredSeriesTitle>
            </c:ext>
            <c:ext xmlns:c16="http://schemas.microsoft.com/office/drawing/2014/chart" uri="{C3380CC4-5D6E-409C-BE32-E72D297353CC}">
              <c16:uniqueId val="{00000002-12CC-4243-BAA3-5BBDCE62B7D1}"/>
            </c:ext>
          </c:extLst>
        </c:ser>
        <c:ser>
          <c:idx val="3"/>
          <c:order val="3"/>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Summary!#REF!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Summary!#REF!</c15:sqref>
                        </c15:formulaRef>
                      </c:ext>
                    </c:extLst>
                    <c:strCache>
                      <c:ptCount val="1"/>
                      <c:pt idx="0">
                        <c:v>#REF!</c:v>
                      </c:pt>
                    </c:strCache>
                  </c:strRef>
                </c15:tx>
              </c15:filteredSeriesTitle>
            </c:ext>
            <c:ext xmlns:c16="http://schemas.microsoft.com/office/drawing/2014/chart" uri="{C3380CC4-5D6E-409C-BE32-E72D297353CC}">
              <c16:uniqueId val="{00000003-12CC-4243-BAA3-5BBDCE62B7D1}"/>
            </c:ext>
          </c:extLst>
        </c:ser>
        <c:dLbls>
          <c:dLblPos val="outEnd"/>
          <c:showLegendKey val="0"/>
          <c:showVal val="1"/>
          <c:showCatName val="0"/>
          <c:showSerName val="0"/>
          <c:showPercent val="0"/>
          <c:showBubbleSize val="0"/>
        </c:dLbls>
        <c:gapWidth val="182"/>
        <c:axId val="530134184"/>
        <c:axId val="530135984"/>
      </c:barChart>
      <c:catAx>
        <c:axId val="5301341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0135984"/>
        <c:crosses val="autoZero"/>
        <c:auto val="1"/>
        <c:lblAlgn val="ctr"/>
        <c:lblOffset val="100"/>
        <c:noMultiLvlLbl val="0"/>
      </c:catAx>
      <c:valAx>
        <c:axId val="53013598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01341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Income Statement</a:t>
            </a:r>
            <a:r>
              <a:rPr lang="en-US" baseline="0"/>
              <a:t> </a:t>
            </a:r>
            <a:r>
              <a:rPr lang="en-US"/>
              <a:t>Summary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Summary!$B$25</c:f>
              <c:strCache>
                <c:ptCount val="1"/>
                <c:pt idx="0">
                  <c:v>Total Revenue</c:v>
                </c:pt>
              </c:strCache>
            </c:strRef>
          </c:tx>
          <c:spPr>
            <a:solidFill>
              <a:schemeClr val="accent1"/>
            </a:solidFill>
            <a:ln>
              <a:noFill/>
            </a:ln>
            <a:effectLst/>
          </c:spPr>
          <c:invertIfNegative val="0"/>
          <c:cat>
            <c:numRef>
              <c:f>Summary!$C$24:$G$24</c:f>
              <c:numCache>
                <c:formatCode>"Year"\ 0</c:formatCode>
                <c:ptCount val="5"/>
                <c:pt idx="0">
                  <c:v>1</c:v>
                </c:pt>
                <c:pt idx="1">
                  <c:v>2</c:v>
                </c:pt>
                <c:pt idx="2">
                  <c:v>3</c:v>
                </c:pt>
                <c:pt idx="3">
                  <c:v>4</c:v>
                </c:pt>
                <c:pt idx="4">
                  <c:v>5</c:v>
                </c:pt>
              </c:numCache>
            </c:numRef>
          </c:cat>
          <c:val>
            <c:numRef>
              <c:f>Summary!$C$25:$G$25</c:f>
              <c:numCache>
                <c:formatCode>[$₦-470]#,##0.00;[Red][$₦-470]#,##0.00</c:formatCode>
                <c:ptCount val="5"/>
                <c:pt idx="0">
                  <c:v>60000000</c:v>
                </c:pt>
                <c:pt idx="1">
                  <c:v>60000000</c:v>
                </c:pt>
                <c:pt idx="2">
                  <c:v>60000000</c:v>
                </c:pt>
                <c:pt idx="3">
                  <c:v>63000000</c:v>
                </c:pt>
                <c:pt idx="4">
                  <c:v>66150000</c:v>
                </c:pt>
              </c:numCache>
            </c:numRef>
          </c:val>
          <c:extLst>
            <c:ext xmlns:c16="http://schemas.microsoft.com/office/drawing/2014/chart" uri="{C3380CC4-5D6E-409C-BE32-E72D297353CC}">
              <c16:uniqueId val="{00000000-0F02-49FC-97D1-C48030C753D2}"/>
            </c:ext>
          </c:extLst>
        </c:ser>
        <c:ser>
          <c:idx val="1"/>
          <c:order val="1"/>
          <c:tx>
            <c:strRef>
              <c:f>Summary!$B$26</c:f>
              <c:strCache>
                <c:ptCount val="1"/>
                <c:pt idx="0">
                  <c:v>CGS</c:v>
                </c:pt>
              </c:strCache>
            </c:strRef>
          </c:tx>
          <c:spPr>
            <a:solidFill>
              <a:schemeClr val="accent2"/>
            </a:solidFill>
            <a:ln>
              <a:noFill/>
            </a:ln>
            <a:effectLst/>
          </c:spPr>
          <c:invertIfNegative val="0"/>
          <c:cat>
            <c:numRef>
              <c:f>Summary!$C$24:$G$24</c:f>
              <c:numCache>
                <c:formatCode>"Year"\ 0</c:formatCode>
                <c:ptCount val="5"/>
                <c:pt idx="0">
                  <c:v>1</c:v>
                </c:pt>
                <c:pt idx="1">
                  <c:v>2</c:v>
                </c:pt>
                <c:pt idx="2">
                  <c:v>3</c:v>
                </c:pt>
                <c:pt idx="3">
                  <c:v>4</c:v>
                </c:pt>
                <c:pt idx="4">
                  <c:v>5</c:v>
                </c:pt>
              </c:numCache>
            </c:numRef>
          </c:cat>
          <c:val>
            <c:numRef>
              <c:f>Summary!$C$26:$G$26</c:f>
              <c:numCache>
                <c:formatCode>[$₦-470]#,##0.00;[Red][$₦-470]#,##0.00</c:formatCode>
                <c:ptCount val="5"/>
                <c:pt idx="0">
                  <c:v>30000000</c:v>
                </c:pt>
                <c:pt idx="1">
                  <c:v>30000000</c:v>
                </c:pt>
                <c:pt idx="2">
                  <c:v>30000000</c:v>
                </c:pt>
                <c:pt idx="3">
                  <c:v>30900000</c:v>
                </c:pt>
                <c:pt idx="4">
                  <c:v>31827000</c:v>
                </c:pt>
              </c:numCache>
            </c:numRef>
          </c:val>
          <c:extLst>
            <c:ext xmlns:c16="http://schemas.microsoft.com/office/drawing/2014/chart" uri="{C3380CC4-5D6E-409C-BE32-E72D297353CC}">
              <c16:uniqueId val="{00000001-0F02-49FC-97D1-C48030C753D2}"/>
            </c:ext>
          </c:extLst>
        </c:ser>
        <c:ser>
          <c:idx val="2"/>
          <c:order val="2"/>
          <c:tx>
            <c:strRef>
              <c:f>Summary!$B$27</c:f>
              <c:strCache>
                <c:ptCount val="1"/>
                <c:pt idx="0">
                  <c:v>Operating Expenses</c:v>
                </c:pt>
              </c:strCache>
            </c:strRef>
          </c:tx>
          <c:spPr>
            <a:solidFill>
              <a:schemeClr val="accent3"/>
            </a:solidFill>
            <a:ln>
              <a:noFill/>
            </a:ln>
            <a:effectLst/>
          </c:spPr>
          <c:invertIfNegative val="0"/>
          <c:cat>
            <c:numRef>
              <c:f>Summary!$C$24:$G$24</c:f>
              <c:numCache>
                <c:formatCode>"Year"\ 0</c:formatCode>
                <c:ptCount val="5"/>
                <c:pt idx="0">
                  <c:v>1</c:v>
                </c:pt>
                <c:pt idx="1">
                  <c:v>2</c:v>
                </c:pt>
                <c:pt idx="2">
                  <c:v>3</c:v>
                </c:pt>
                <c:pt idx="3">
                  <c:v>4</c:v>
                </c:pt>
                <c:pt idx="4">
                  <c:v>5</c:v>
                </c:pt>
              </c:numCache>
            </c:numRef>
          </c:cat>
          <c:val>
            <c:numRef>
              <c:f>Summary!$C$27:$G$27</c:f>
              <c:numCache>
                <c:formatCode>[$₦-470]#,##0.00;[Red][$₦-470]#,##0.00</c:formatCode>
                <c:ptCount val="5"/>
                <c:pt idx="0">
                  <c:v>18562517.260273974</c:v>
                </c:pt>
                <c:pt idx="1">
                  <c:v>15399964.931506846</c:v>
                </c:pt>
                <c:pt idx="2">
                  <c:v>12426963.287671231</c:v>
                </c:pt>
                <c:pt idx="3">
                  <c:v>11275200</c:v>
                </c:pt>
                <c:pt idx="4">
                  <c:v>11490624</c:v>
                </c:pt>
              </c:numCache>
            </c:numRef>
          </c:val>
          <c:extLst>
            <c:ext xmlns:c16="http://schemas.microsoft.com/office/drawing/2014/chart" uri="{C3380CC4-5D6E-409C-BE32-E72D297353CC}">
              <c16:uniqueId val="{00000002-0F02-49FC-97D1-C48030C753D2}"/>
            </c:ext>
          </c:extLst>
        </c:ser>
        <c:ser>
          <c:idx val="3"/>
          <c:order val="3"/>
          <c:tx>
            <c:strRef>
              <c:f>Summary!$B$28</c:f>
              <c:strCache>
                <c:ptCount val="1"/>
                <c:pt idx="0">
                  <c:v>Net Income</c:v>
                </c:pt>
              </c:strCache>
            </c:strRef>
          </c:tx>
          <c:spPr>
            <a:solidFill>
              <a:schemeClr val="accent4"/>
            </a:solidFill>
            <a:ln>
              <a:noFill/>
            </a:ln>
            <a:effectLst/>
          </c:spPr>
          <c:invertIfNegative val="0"/>
          <c:cat>
            <c:numRef>
              <c:f>Summary!$C$24:$G$24</c:f>
              <c:numCache>
                <c:formatCode>"Year"\ 0</c:formatCode>
                <c:ptCount val="5"/>
                <c:pt idx="0">
                  <c:v>1</c:v>
                </c:pt>
                <c:pt idx="1">
                  <c:v>2</c:v>
                </c:pt>
                <c:pt idx="2">
                  <c:v>3</c:v>
                </c:pt>
                <c:pt idx="3">
                  <c:v>4</c:v>
                </c:pt>
                <c:pt idx="4">
                  <c:v>5</c:v>
                </c:pt>
              </c:numCache>
            </c:numRef>
          </c:cat>
          <c:val>
            <c:numRef>
              <c:f>Summary!$C$28:$G$28</c:f>
              <c:numCache>
                <c:formatCode>[$₦-470]#,##0.00;[Red][$₦-470]#,##0.00</c:formatCode>
                <c:ptCount val="5"/>
                <c:pt idx="0">
                  <c:v>11437482.739726026</c:v>
                </c:pt>
                <c:pt idx="1">
                  <c:v>14600035.068493154</c:v>
                </c:pt>
                <c:pt idx="2">
                  <c:v>17573036.712328769</c:v>
                </c:pt>
                <c:pt idx="3">
                  <c:v>20824800</c:v>
                </c:pt>
                <c:pt idx="4">
                  <c:v>22832376</c:v>
                </c:pt>
              </c:numCache>
            </c:numRef>
          </c:val>
          <c:extLst>
            <c:ext xmlns:c16="http://schemas.microsoft.com/office/drawing/2014/chart" uri="{C3380CC4-5D6E-409C-BE32-E72D297353CC}">
              <c16:uniqueId val="{00000003-0F02-49FC-97D1-C48030C753D2}"/>
            </c:ext>
          </c:extLst>
        </c:ser>
        <c:dLbls>
          <c:showLegendKey val="0"/>
          <c:showVal val="0"/>
          <c:showCatName val="0"/>
          <c:showSerName val="0"/>
          <c:showPercent val="0"/>
          <c:showBubbleSize val="0"/>
        </c:dLbls>
        <c:gapWidth val="219"/>
        <c:overlap val="-27"/>
        <c:axId val="382591983"/>
        <c:axId val="382580463"/>
      </c:barChart>
      <c:catAx>
        <c:axId val="382591983"/>
        <c:scaling>
          <c:orientation val="minMax"/>
        </c:scaling>
        <c:delete val="0"/>
        <c:axPos val="b"/>
        <c:numFmt formatCode="&quot;Year&quot;\ 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2580463"/>
        <c:crosses val="autoZero"/>
        <c:auto val="1"/>
        <c:lblAlgn val="ctr"/>
        <c:lblOffset val="100"/>
        <c:noMultiLvlLbl val="0"/>
      </c:catAx>
      <c:valAx>
        <c:axId val="382580463"/>
        <c:scaling>
          <c:orientation val="minMax"/>
        </c:scaling>
        <c:delete val="0"/>
        <c:axPos val="l"/>
        <c:majorGridlines>
          <c:spPr>
            <a:ln w="9525" cap="flat" cmpd="sng" algn="ctr">
              <a:solidFill>
                <a:schemeClr val="tx1">
                  <a:lumMod val="15000"/>
                  <a:lumOff val="85000"/>
                </a:schemeClr>
              </a:solidFill>
              <a:round/>
            </a:ln>
            <a:effectLst/>
          </c:spPr>
        </c:majorGridlines>
        <c:numFmt formatCode="[$₦-470]#,##0.00;[Red][$₦-47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25919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Cashflow Summary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5"/>
          <c:order val="0"/>
          <c:tx>
            <c:strRef>
              <c:f>Summary!$B$30</c:f>
              <c:strCache>
                <c:ptCount val="1"/>
                <c:pt idx="0">
                  <c:v>Net Cashflow from Investment Activities</c:v>
                </c:pt>
              </c:strCache>
            </c:strRef>
          </c:tx>
          <c:spPr>
            <a:solidFill>
              <a:schemeClr val="accent6"/>
            </a:solidFill>
            <a:ln>
              <a:noFill/>
            </a:ln>
            <a:effectLst/>
          </c:spPr>
          <c:invertIfNegative val="0"/>
          <c:cat>
            <c:numRef>
              <c:f>Summary!$C$24:$G$24</c:f>
              <c:numCache>
                <c:formatCode>"Year"\ 0</c:formatCode>
                <c:ptCount val="5"/>
                <c:pt idx="0">
                  <c:v>1</c:v>
                </c:pt>
                <c:pt idx="1">
                  <c:v>2</c:v>
                </c:pt>
                <c:pt idx="2">
                  <c:v>3</c:v>
                </c:pt>
                <c:pt idx="3">
                  <c:v>4</c:v>
                </c:pt>
                <c:pt idx="4">
                  <c:v>5</c:v>
                </c:pt>
              </c:numCache>
            </c:numRef>
          </c:cat>
          <c:val>
            <c:numRef>
              <c:f>Summary!$C$30:$G$30</c:f>
              <c:numCache>
                <c:formatCode>[$₦-470]#,##0.00;[Red][$₦-470]#,##0.00</c:formatCode>
                <c:ptCount val="5"/>
                <c:pt idx="0">
                  <c:v>-35047496.547945209</c:v>
                </c:pt>
                <c:pt idx="1">
                  <c:v>-2920007.013698631</c:v>
                </c:pt>
                <c:pt idx="2">
                  <c:v>-3514607.3424657541</c:v>
                </c:pt>
                <c:pt idx="3">
                  <c:v>-4164960</c:v>
                </c:pt>
                <c:pt idx="4">
                  <c:v>-4566475.2</c:v>
                </c:pt>
              </c:numCache>
            </c:numRef>
          </c:val>
          <c:extLst>
            <c:ext xmlns:c16="http://schemas.microsoft.com/office/drawing/2014/chart" uri="{C3380CC4-5D6E-409C-BE32-E72D297353CC}">
              <c16:uniqueId val="{00000005-DBE7-4C32-9001-1BBBBA101EB0}"/>
            </c:ext>
          </c:extLst>
        </c:ser>
        <c:ser>
          <c:idx val="6"/>
          <c:order val="1"/>
          <c:tx>
            <c:strRef>
              <c:f>Summary!$B$31</c:f>
              <c:strCache>
                <c:ptCount val="1"/>
                <c:pt idx="0">
                  <c:v>Net Cashflow from Financing Activities</c:v>
                </c:pt>
              </c:strCache>
            </c:strRef>
          </c:tx>
          <c:spPr>
            <a:solidFill>
              <a:schemeClr val="accent1">
                <a:lumMod val="60000"/>
              </a:schemeClr>
            </a:solidFill>
            <a:ln>
              <a:noFill/>
            </a:ln>
            <a:effectLst/>
          </c:spPr>
          <c:invertIfNegative val="0"/>
          <c:cat>
            <c:numRef>
              <c:f>Summary!$C$24:$G$24</c:f>
              <c:numCache>
                <c:formatCode>"Year"\ 0</c:formatCode>
                <c:ptCount val="5"/>
                <c:pt idx="0">
                  <c:v>1</c:v>
                </c:pt>
                <c:pt idx="1">
                  <c:v>2</c:v>
                </c:pt>
                <c:pt idx="2">
                  <c:v>3</c:v>
                </c:pt>
                <c:pt idx="3">
                  <c:v>4</c:v>
                </c:pt>
                <c:pt idx="4">
                  <c:v>5</c:v>
                </c:pt>
              </c:numCache>
            </c:numRef>
          </c:cat>
          <c:val>
            <c:numRef>
              <c:f>Summary!$C$31:$G$31</c:f>
              <c:numCache>
                <c:formatCode>[$₦-470]#,##0.00;[Red][$₦-470]#,##0.00</c:formatCode>
                <c:ptCount val="5"/>
                <c:pt idx="0">
                  <c:v>24640000</c:v>
                </c:pt>
                <c:pt idx="1">
                  <c:v>-12319999.999999998</c:v>
                </c:pt>
                <c:pt idx="2">
                  <c:v>-12319999.999999998</c:v>
                </c:pt>
                <c:pt idx="3">
                  <c:v>0</c:v>
                </c:pt>
                <c:pt idx="4">
                  <c:v>0</c:v>
                </c:pt>
              </c:numCache>
            </c:numRef>
          </c:val>
          <c:extLst>
            <c:ext xmlns:c16="http://schemas.microsoft.com/office/drawing/2014/chart" uri="{C3380CC4-5D6E-409C-BE32-E72D297353CC}">
              <c16:uniqueId val="{00000006-DBE7-4C32-9001-1BBBBA101EB0}"/>
            </c:ext>
          </c:extLst>
        </c:ser>
        <c:ser>
          <c:idx val="7"/>
          <c:order val="2"/>
          <c:tx>
            <c:strRef>
              <c:f>Summary!$B$32</c:f>
              <c:strCache>
                <c:ptCount val="1"/>
                <c:pt idx="0">
                  <c:v>Net Cashflow from Operating Activities</c:v>
                </c:pt>
              </c:strCache>
            </c:strRef>
          </c:tx>
          <c:spPr>
            <a:solidFill>
              <a:schemeClr val="accent2">
                <a:lumMod val="60000"/>
              </a:schemeClr>
            </a:solidFill>
            <a:ln>
              <a:noFill/>
            </a:ln>
            <a:effectLst/>
          </c:spPr>
          <c:invertIfNegative val="0"/>
          <c:cat>
            <c:numRef>
              <c:f>Summary!$C$24:$G$24</c:f>
              <c:numCache>
                <c:formatCode>"Year"\ 0</c:formatCode>
                <c:ptCount val="5"/>
                <c:pt idx="0">
                  <c:v>1</c:v>
                </c:pt>
                <c:pt idx="1">
                  <c:v>2</c:v>
                </c:pt>
                <c:pt idx="2">
                  <c:v>3</c:v>
                </c:pt>
                <c:pt idx="3">
                  <c:v>4</c:v>
                </c:pt>
                <c:pt idx="4">
                  <c:v>5</c:v>
                </c:pt>
              </c:numCache>
            </c:numRef>
          </c:cat>
          <c:val>
            <c:numRef>
              <c:f>Summary!$C$32:$G$32</c:f>
              <c:numCache>
                <c:formatCode>[$₦-470]#,##0.00;[Red][$₦-470]#,##0.00</c:formatCode>
                <c:ptCount val="5"/>
                <c:pt idx="0">
                  <c:v>11437482.739726029</c:v>
                </c:pt>
                <c:pt idx="1">
                  <c:v>14600035.068493154</c:v>
                </c:pt>
                <c:pt idx="2">
                  <c:v>17573036.712328769</c:v>
                </c:pt>
                <c:pt idx="3">
                  <c:v>20824800</c:v>
                </c:pt>
                <c:pt idx="4">
                  <c:v>22832376</c:v>
                </c:pt>
              </c:numCache>
            </c:numRef>
          </c:val>
          <c:extLst>
            <c:ext xmlns:c16="http://schemas.microsoft.com/office/drawing/2014/chart" uri="{C3380CC4-5D6E-409C-BE32-E72D297353CC}">
              <c16:uniqueId val="{00000007-DBE7-4C32-9001-1BBBBA101EB0}"/>
            </c:ext>
          </c:extLst>
        </c:ser>
        <c:ser>
          <c:idx val="8"/>
          <c:order val="3"/>
          <c:tx>
            <c:strRef>
              <c:f>Summary!$B$33</c:f>
              <c:strCache>
                <c:ptCount val="1"/>
                <c:pt idx="0">
                  <c:v>Cash Position</c:v>
                </c:pt>
              </c:strCache>
            </c:strRef>
          </c:tx>
          <c:spPr>
            <a:solidFill>
              <a:schemeClr val="accent3">
                <a:lumMod val="60000"/>
              </a:schemeClr>
            </a:solidFill>
            <a:ln>
              <a:noFill/>
            </a:ln>
            <a:effectLst/>
          </c:spPr>
          <c:invertIfNegative val="0"/>
          <c:cat>
            <c:numRef>
              <c:f>Summary!$C$24:$G$24</c:f>
              <c:numCache>
                <c:formatCode>"Year"\ 0</c:formatCode>
                <c:ptCount val="5"/>
                <c:pt idx="0">
                  <c:v>1</c:v>
                </c:pt>
                <c:pt idx="1">
                  <c:v>2</c:v>
                </c:pt>
                <c:pt idx="2">
                  <c:v>3</c:v>
                </c:pt>
                <c:pt idx="3">
                  <c:v>4</c:v>
                </c:pt>
                <c:pt idx="4">
                  <c:v>5</c:v>
                </c:pt>
              </c:numCache>
            </c:numRef>
          </c:cat>
          <c:val>
            <c:numRef>
              <c:f>Summary!$C$33:$G$33</c:f>
              <c:numCache>
                <c:formatCode>[$₦-470]#,##0.00;[Red][$₦-470]#,##0.00</c:formatCode>
                <c:ptCount val="5"/>
                <c:pt idx="0">
                  <c:v>1029986.1917808205</c:v>
                </c:pt>
                <c:pt idx="1">
                  <c:v>390014.24657534529</c:v>
                </c:pt>
                <c:pt idx="2">
                  <c:v>2128443.6164383623</c:v>
                </c:pt>
                <c:pt idx="3">
                  <c:v>18788283.616438363</c:v>
                </c:pt>
                <c:pt idx="4">
                  <c:v>37054184.416438363</c:v>
                </c:pt>
              </c:numCache>
            </c:numRef>
          </c:val>
          <c:extLst>
            <c:ext xmlns:c16="http://schemas.microsoft.com/office/drawing/2014/chart" uri="{C3380CC4-5D6E-409C-BE32-E72D297353CC}">
              <c16:uniqueId val="{00000008-DBE7-4C32-9001-1BBBBA101EB0}"/>
            </c:ext>
          </c:extLst>
        </c:ser>
        <c:dLbls>
          <c:showLegendKey val="0"/>
          <c:showVal val="0"/>
          <c:showCatName val="0"/>
          <c:showSerName val="0"/>
          <c:showPercent val="0"/>
          <c:showBubbleSize val="0"/>
        </c:dLbls>
        <c:gapWidth val="219"/>
        <c:overlap val="-27"/>
        <c:axId val="108659168"/>
        <c:axId val="108655808"/>
      </c:barChart>
      <c:catAx>
        <c:axId val="108659168"/>
        <c:scaling>
          <c:orientation val="minMax"/>
        </c:scaling>
        <c:delete val="0"/>
        <c:axPos val="b"/>
        <c:numFmt formatCode="&quot;Year&quot;\ 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655808"/>
        <c:crosses val="autoZero"/>
        <c:auto val="1"/>
        <c:lblAlgn val="ctr"/>
        <c:lblOffset val="100"/>
        <c:noMultiLvlLbl val="0"/>
      </c:catAx>
      <c:valAx>
        <c:axId val="108655808"/>
        <c:scaling>
          <c:orientation val="minMax"/>
        </c:scaling>
        <c:delete val="0"/>
        <c:axPos val="l"/>
        <c:majorGridlines>
          <c:spPr>
            <a:ln w="9525" cap="flat" cmpd="sng" algn="ctr">
              <a:solidFill>
                <a:schemeClr val="tx1">
                  <a:lumMod val="15000"/>
                  <a:lumOff val="85000"/>
                </a:schemeClr>
              </a:solidFill>
              <a:round/>
            </a:ln>
            <a:effectLst/>
          </c:spPr>
        </c:majorGridlines>
        <c:numFmt formatCode="[$₦-470]#,##0.00;[Red][$₦-47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65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Financial Position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4"/>
          <c:order val="0"/>
          <c:tx>
            <c:strRef>
              <c:f>Summary!$B$29</c:f>
              <c:strCache>
                <c:ptCount val="1"/>
              </c:strCache>
            </c:strRef>
          </c:tx>
          <c:spPr>
            <a:solidFill>
              <a:schemeClr val="accent5"/>
            </a:solidFill>
            <a:ln>
              <a:noFill/>
            </a:ln>
            <a:effectLst/>
          </c:spPr>
          <c:invertIfNegative val="0"/>
          <c:cat>
            <c:numRef>
              <c:f>Summary!$C$24:$G$24</c:f>
              <c:numCache>
                <c:formatCode>"Year"\ 0</c:formatCode>
                <c:ptCount val="5"/>
                <c:pt idx="0">
                  <c:v>1</c:v>
                </c:pt>
                <c:pt idx="1">
                  <c:v>2</c:v>
                </c:pt>
                <c:pt idx="2">
                  <c:v>3</c:v>
                </c:pt>
                <c:pt idx="3">
                  <c:v>4</c:v>
                </c:pt>
                <c:pt idx="4">
                  <c:v>5</c:v>
                </c:pt>
              </c:numCache>
            </c:numRef>
          </c:cat>
          <c:val>
            <c:numRef>
              <c:f>Summary!$C$29:$G$29</c:f>
              <c:numCache>
                <c:formatCode>[$₦-470]#,##0.00;[Red][$₦-470]#,##0.00</c:formatCode>
                <c:ptCount val="5"/>
              </c:numCache>
            </c:numRef>
          </c:val>
          <c:extLst>
            <c:ext xmlns:c16="http://schemas.microsoft.com/office/drawing/2014/chart" uri="{C3380CC4-5D6E-409C-BE32-E72D297353CC}">
              <c16:uniqueId val="{00000004-617F-43EC-91C4-A6C8B0683CA2}"/>
            </c:ext>
          </c:extLst>
        </c:ser>
        <c:ser>
          <c:idx val="10"/>
          <c:order val="1"/>
          <c:tx>
            <c:strRef>
              <c:f>Summary!$B$35</c:f>
              <c:strCache>
                <c:ptCount val="1"/>
                <c:pt idx="0">
                  <c:v>Total Assets</c:v>
                </c:pt>
              </c:strCache>
            </c:strRef>
          </c:tx>
          <c:spPr>
            <a:solidFill>
              <a:schemeClr val="accent5">
                <a:lumMod val="60000"/>
              </a:schemeClr>
            </a:solidFill>
            <a:ln>
              <a:noFill/>
            </a:ln>
            <a:effectLst/>
          </c:spPr>
          <c:invertIfNegative val="0"/>
          <c:cat>
            <c:numRef>
              <c:f>Summary!$C$24:$G$24</c:f>
              <c:numCache>
                <c:formatCode>"Year"\ 0</c:formatCode>
                <c:ptCount val="5"/>
                <c:pt idx="0">
                  <c:v>1</c:v>
                </c:pt>
                <c:pt idx="1">
                  <c:v>2</c:v>
                </c:pt>
                <c:pt idx="2">
                  <c:v>3</c:v>
                </c:pt>
                <c:pt idx="3">
                  <c:v>4</c:v>
                </c:pt>
                <c:pt idx="4">
                  <c:v>5</c:v>
                </c:pt>
              </c:numCache>
            </c:numRef>
          </c:cat>
          <c:val>
            <c:numRef>
              <c:f>Summary!$C$35:$G$35</c:f>
              <c:numCache>
                <c:formatCode>[$₦-470]#,##0.00;[Red][$₦-470]#,##0.00</c:formatCode>
                <c:ptCount val="5"/>
                <c:pt idx="0">
                  <c:v>43029986.191780828</c:v>
                </c:pt>
                <c:pt idx="1">
                  <c:v>42390014.246575348</c:v>
                </c:pt>
                <c:pt idx="2">
                  <c:v>44128443.616438366</c:v>
                </c:pt>
                <c:pt idx="3">
                  <c:v>60788283.616438359</c:v>
                </c:pt>
                <c:pt idx="4">
                  <c:v>79054184.416438371</c:v>
                </c:pt>
              </c:numCache>
            </c:numRef>
          </c:val>
          <c:extLst>
            <c:ext xmlns:c16="http://schemas.microsoft.com/office/drawing/2014/chart" uri="{C3380CC4-5D6E-409C-BE32-E72D297353CC}">
              <c16:uniqueId val="{0000000A-617F-43EC-91C4-A6C8B0683CA2}"/>
            </c:ext>
          </c:extLst>
        </c:ser>
        <c:ser>
          <c:idx val="11"/>
          <c:order val="2"/>
          <c:tx>
            <c:strRef>
              <c:f>Summary!$B$36</c:f>
              <c:strCache>
                <c:ptCount val="1"/>
                <c:pt idx="0">
                  <c:v>Total Liabilities</c:v>
                </c:pt>
              </c:strCache>
            </c:strRef>
          </c:tx>
          <c:spPr>
            <a:solidFill>
              <a:srgbClr val="C00000"/>
            </a:solidFill>
            <a:ln>
              <a:noFill/>
            </a:ln>
            <a:effectLst/>
          </c:spPr>
          <c:invertIfNegative val="0"/>
          <c:cat>
            <c:numRef>
              <c:f>Summary!$C$24:$G$24</c:f>
              <c:numCache>
                <c:formatCode>"Year"\ 0</c:formatCode>
                <c:ptCount val="5"/>
                <c:pt idx="0">
                  <c:v>1</c:v>
                </c:pt>
                <c:pt idx="1">
                  <c:v>2</c:v>
                </c:pt>
                <c:pt idx="2">
                  <c:v>3</c:v>
                </c:pt>
                <c:pt idx="3">
                  <c:v>4</c:v>
                </c:pt>
                <c:pt idx="4">
                  <c:v>5</c:v>
                </c:pt>
              </c:numCache>
            </c:numRef>
          </c:cat>
          <c:val>
            <c:numRef>
              <c:f>Summary!$C$36:$G$36</c:f>
              <c:numCache>
                <c:formatCode>[$₦-470]#,##0.00;[Red][$₦-470]#,##0.00</c:formatCode>
                <c:ptCount val="5"/>
                <c:pt idx="0">
                  <c:v>24639999.999999996</c:v>
                </c:pt>
                <c:pt idx="1">
                  <c:v>12319999.999999991</c:v>
                </c:pt>
                <c:pt idx="2">
                  <c:v>-8.149072527885437E-9</c:v>
                </c:pt>
                <c:pt idx="3">
                  <c:v>0</c:v>
                </c:pt>
                <c:pt idx="4">
                  <c:v>0</c:v>
                </c:pt>
              </c:numCache>
            </c:numRef>
          </c:val>
          <c:extLst>
            <c:ext xmlns:c16="http://schemas.microsoft.com/office/drawing/2014/chart" uri="{C3380CC4-5D6E-409C-BE32-E72D297353CC}">
              <c16:uniqueId val="{0000000B-617F-43EC-91C4-A6C8B0683CA2}"/>
            </c:ext>
          </c:extLst>
        </c:ser>
        <c:ser>
          <c:idx val="12"/>
          <c:order val="3"/>
          <c:tx>
            <c:strRef>
              <c:f>Summary!$B$37</c:f>
              <c:strCache>
                <c:ptCount val="1"/>
                <c:pt idx="0">
                  <c:v>Total Equity</c:v>
                </c:pt>
              </c:strCache>
            </c:strRef>
          </c:tx>
          <c:spPr>
            <a:solidFill>
              <a:schemeClr val="accent1">
                <a:lumMod val="80000"/>
                <a:lumOff val="20000"/>
              </a:schemeClr>
            </a:solidFill>
            <a:ln>
              <a:noFill/>
            </a:ln>
            <a:effectLst/>
          </c:spPr>
          <c:invertIfNegative val="0"/>
          <c:cat>
            <c:numRef>
              <c:f>Summary!$C$24:$G$24</c:f>
              <c:numCache>
                <c:formatCode>"Year"\ 0</c:formatCode>
                <c:ptCount val="5"/>
                <c:pt idx="0">
                  <c:v>1</c:v>
                </c:pt>
                <c:pt idx="1">
                  <c:v>2</c:v>
                </c:pt>
                <c:pt idx="2">
                  <c:v>3</c:v>
                </c:pt>
                <c:pt idx="3">
                  <c:v>4</c:v>
                </c:pt>
                <c:pt idx="4">
                  <c:v>5</c:v>
                </c:pt>
              </c:numCache>
            </c:numRef>
          </c:cat>
          <c:val>
            <c:numRef>
              <c:f>Summary!$C$37:$G$37</c:f>
              <c:numCache>
                <c:formatCode>[$₦-470]#,##0.00;[Red][$₦-470]#,##0.00</c:formatCode>
                <c:ptCount val="5"/>
                <c:pt idx="0">
                  <c:v>18389986.191780824</c:v>
                </c:pt>
                <c:pt idx="1">
                  <c:v>30070014.246575348</c:v>
                </c:pt>
                <c:pt idx="2">
                  <c:v>44128443.616438366</c:v>
                </c:pt>
                <c:pt idx="3">
                  <c:v>60788283.616438366</c:v>
                </c:pt>
                <c:pt idx="4">
                  <c:v>79054184.416438371</c:v>
                </c:pt>
              </c:numCache>
            </c:numRef>
          </c:val>
          <c:extLst>
            <c:ext xmlns:c16="http://schemas.microsoft.com/office/drawing/2014/chart" uri="{C3380CC4-5D6E-409C-BE32-E72D297353CC}">
              <c16:uniqueId val="{0000000C-617F-43EC-91C4-A6C8B0683CA2}"/>
            </c:ext>
          </c:extLst>
        </c:ser>
        <c:dLbls>
          <c:showLegendKey val="0"/>
          <c:showVal val="0"/>
          <c:showCatName val="0"/>
          <c:showSerName val="0"/>
          <c:showPercent val="0"/>
          <c:showBubbleSize val="0"/>
        </c:dLbls>
        <c:gapWidth val="219"/>
        <c:overlap val="-27"/>
        <c:axId val="171614512"/>
        <c:axId val="171610192"/>
      </c:barChart>
      <c:catAx>
        <c:axId val="171614512"/>
        <c:scaling>
          <c:orientation val="minMax"/>
        </c:scaling>
        <c:delete val="0"/>
        <c:axPos val="b"/>
        <c:numFmt formatCode="&quot;Year&quot;\ 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1610192"/>
        <c:crosses val="autoZero"/>
        <c:auto val="1"/>
        <c:lblAlgn val="ctr"/>
        <c:lblOffset val="100"/>
        <c:noMultiLvlLbl val="0"/>
      </c:catAx>
      <c:valAx>
        <c:axId val="171610192"/>
        <c:scaling>
          <c:orientation val="minMax"/>
        </c:scaling>
        <c:delete val="0"/>
        <c:axPos val="l"/>
        <c:majorGridlines>
          <c:spPr>
            <a:ln w="9525" cap="flat" cmpd="sng" algn="ctr">
              <a:solidFill>
                <a:schemeClr val="tx1">
                  <a:lumMod val="15000"/>
                  <a:lumOff val="85000"/>
                </a:schemeClr>
              </a:solidFill>
              <a:round/>
            </a:ln>
            <a:effectLst/>
          </c:spPr>
        </c:majorGridlines>
        <c:numFmt formatCode="[$₦-470]#,##0.00;[Red][$₦-47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1614512"/>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Summary!$B$51</c:f>
              <c:strCache>
                <c:ptCount val="1"/>
                <c:pt idx="0">
                  <c:v>Project NPV</c:v>
                </c:pt>
              </c:strCache>
            </c:strRef>
          </c:tx>
          <c:spPr>
            <a:solidFill>
              <a:schemeClr val="accent1"/>
            </a:solidFill>
            <a:ln>
              <a:noFill/>
            </a:ln>
            <a:effectLst/>
          </c:spPr>
          <c:invertIfNegative val="0"/>
          <c:cat>
            <c:numRef>
              <c:f>Summary!$C$44:$H$44</c:f>
              <c:numCache>
                <c:formatCode>"Year"\ 0</c:formatCode>
                <c:ptCount val="6"/>
                <c:pt idx="0">
                  <c:v>0</c:v>
                </c:pt>
                <c:pt idx="1">
                  <c:v>1</c:v>
                </c:pt>
                <c:pt idx="2">
                  <c:v>2</c:v>
                </c:pt>
                <c:pt idx="3">
                  <c:v>3</c:v>
                </c:pt>
                <c:pt idx="4">
                  <c:v>4</c:v>
                </c:pt>
                <c:pt idx="5">
                  <c:v>5</c:v>
                </c:pt>
              </c:numCache>
            </c:numRef>
          </c:cat>
          <c:val>
            <c:numRef>
              <c:f>Summary!$C$51:$H$51</c:f>
              <c:numCache>
                <c:formatCode>[$₦-470]#,##0.00;[Red][$₦-470]#,##0.00</c:formatCode>
                <c:ptCount val="6"/>
                <c:pt idx="0">
                  <c:v>0</c:v>
                </c:pt>
                <c:pt idx="1">
                  <c:v>-21130188.245691556</c:v>
                </c:pt>
                <c:pt idx="2">
                  <c:v>2468232.3492936864</c:v>
                </c:pt>
                <c:pt idx="3">
                  <c:v>28675756.640669722</c:v>
                </c:pt>
                <c:pt idx="4">
                  <c:v>28675756.640669722</c:v>
                </c:pt>
                <c:pt idx="5">
                  <c:v>28675756.640669722</c:v>
                </c:pt>
              </c:numCache>
            </c:numRef>
          </c:val>
          <c:extLst>
            <c:ext xmlns:c16="http://schemas.microsoft.com/office/drawing/2014/chart" uri="{C3380CC4-5D6E-409C-BE32-E72D297353CC}">
              <c16:uniqueId val="{00000000-593B-4B8A-9F87-212DEAD410B4}"/>
            </c:ext>
          </c:extLst>
        </c:ser>
        <c:dLbls>
          <c:showLegendKey val="0"/>
          <c:showVal val="0"/>
          <c:showCatName val="0"/>
          <c:showSerName val="0"/>
          <c:showPercent val="0"/>
          <c:showBubbleSize val="0"/>
        </c:dLbls>
        <c:gapWidth val="219"/>
        <c:overlap val="-27"/>
        <c:axId val="222104944"/>
        <c:axId val="222113584"/>
      </c:barChart>
      <c:catAx>
        <c:axId val="222104944"/>
        <c:scaling>
          <c:orientation val="minMax"/>
        </c:scaling>
        <c:delete val="0"/>
        <c:axPos val="b"/>
        <c:numFmt formatCode="&quot;Year&quot;\ 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2113584"/>
        <c:crosses val="autoZero"/>
        <c:auto val="1"/>
        <c:lblAlgn val="ctr"/>
        <c:lblOffset val="100"/>
        <c:noMultiLvlLbl val="0"/>
      </c:catAx>
      <c:valAx>
        <c:axId val="222113584"/>
        <c:scaling>
          <c:orientation val="minMax"/>
        </c:scaling>
        <c:delete val="0"/>
        <c:axPos val="l"/>
        <c:majorGridlines>
          <c:spPr>
            <a:ln w="9525" cap="flat" cmpd="sng" algn="ctr">
              <a:solidFill>
                <a:schemeClr val="tx1">
                  <a:lumMod val="15000"/>
                  <a:lumOff val="85000"/>
                </a:schemeClr>
              </a:solidFill>
              <a:round/>
            </a:ln>
            <a:effectLst/>
          </c:spPr>
        </c:majorGridlines>
        <c:numFmt formatCode="[$₦-470]#,##0.00;[Red][$₦-47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21049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age-grey.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www.sage-grey.com/" TargetMode="External"/></Relationships>
</file>

<file path=xl/drawings/_rels/drawing3.xml.rels><?xml version="1.0" encoding="UTF-8" standalone="yes"?>
<Relationships xmlns="http://schemas.openxmlformats.org/package/2006/relationships"><Relationship Id="rId8" Type="http://schemas.openxmlformats.org/officeDocument/2006/relationships/chart" Target="../charts/chart6.xml"/><Relationship Id="rId3" Type="http://schemas.openxmlformats.org/officeDocument/2006/relationships/hyperlink" Target="http://www.sage-grey.com/" TargetMode="External"/><Relationship Id="rId7" Type="http://schemas.openxmlformats.org/officeDocument/2006/relationships/chart" Target="../charts/chart5.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www.sage-grey.com/" TargetMode="External"/></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xdr:col>
      <xdr:colOff>9525</xdr:colOff>
      <xdr:row>0</xdr:row>
      <xdr:rowOff>171450</xdr:rowOff>
    </xdr:from>
    <xdr:ext cx="3238500" cy="461963"/>
    <xdr:pic>
      <xdr:nvPicPr>
        <xdr:cNvPr id="2" name="Picture 3" descr="http://sage-grey.com/wp-content/uploads/2016/06/logo-01.png">
          <a:hlinkClick xmlns:r="http://schemas.openxmlformats.org/officeDocument/2006/relationships" r:id="rId1"/>
          <a:extLst>
            <a:ext uri="{FF2B5EF4-FFF2-40B4-BE49-F238E27FC236}">
              <a16:creationId xmlns:a16="http://schemas.microsoft.com/office/drawing/2014/main" id="{792F7C2C-9846-4654-B701-E653F9D9CC8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125" y="171450"/>
          <a:ext cx="3238500" cy="4619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1157287</xdr:colOff>
      <xdr:row>1</xdr:row>
      <xdr:rowOff>155481</xdr:rowOff>
    </xdr:to>
    <xdr:pic>
      <xdr:nvPicPr>
        <xdr:cNvPr id="2" name="Picture 1" descr="http://sage-grey.com/wp-content/uploads/2016/06/logo-01.png">
          <a:hlinkClick xmlns:r="http://schemas.openxmlformats.org/officeDocument/2006/relationships" r:id="rId1"/>
          <a:extLst>
            <a:ext uri="{FF2B5EF4-FFF2-40B4-BE49-F238E27FC236}">
              <a16:creationId xmlns:a16="http://schemas.microsoft.com/office/drawing/2014/main" id="{A2652038-31CC-41A1-B6C6-B52463E7A29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2138362" cy="3364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141290</xdr:colOff>
      <xdr:row>23</xdr:row>
      <xdr:rowOff>0</xdr:rowOff>
    </xdr:from>
    <xdr:to>
      <xdr:col>4</xdr:col>
      <xdr:colOff>738187</xdr:colOff>
      <xdr:row>23</xdr:row>
      <xdr:rowOff>0</xdr:rowOff>
    </xdr:to>
    <xdr:graphicFrame macro="">
      <xdr:nvGraphicFramePr>
        <xdr:cNvPr id="3" name="Chart 2">
          <a:extLst>
            <a:ext uri="{FF2B5EF4-FFF2-40B4-BE49-F238E27FC236}">
              <a16:creationId xmlns:a16="http://schemas.microsoft.com/office/drawing/2014/main" id="{84CA0DFF-859C-4741-A65E-40BBB9C87A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139308</xdr:colOff>
      <xdr:row>23</xdr:row>
      <xdr:rowOff>0</xdr:rowOff>
    </xdr:from>
    <xdr:to>
      <xdr:col>5</xdr:col>
      <xdr:colOff>357187</xdr:colOff>
      <xdr:row>23</xdr:row>
      <xdr:rowOff>0</xdr:rowOff>
    </xdr:to>
    <xdr:graphicFrame macro="">
      <xdr:nvGraphicFramePr>
        <xdr:cNvPr id="5" name="Chart 4">
          <a:extLst>
            <a:ext uri="{FF2B5EF4-FFF2-40B4-BE49-F238E27FC236}">
              <a16:creationId xmlns:a16="http://schemas.microsoft.com/office/drawing/2014/main" id="{2E9BA755-4B42-487F-9E79-F14943E8C0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0</xdr:row>
      <xdr:rowOff>0</xdr:rowOff>
    </xdr:from>
    <xdr:to>
      <xdr:col>1</xdr:col>
      <xdr:colOff>2133600</xdr:colOff>
      <xdr:row>1</xdr:row>
      <xdr:rowOff>143575</xdr:rowOff>
    </xdr:to>
    <xdr:pic>
      <xdr:nvPicPr>
        <xdr:cNvPr id="2" name="Picture 1" descr="http://sage-grey.com/wp-content/uploads/2016/06/logo-01.png">
          <a:hlinkClick xmlns:r="http://schemas.openxmlformats.org/officeDocument/2006/relationships" r:id="rId3"/>
          <a:extLst>
            <a:ext uri="{FF2B5EF4-FFF2-40B4-BE49-F238E27FC236}">
              <a16:creationId xmlns:a16="http://schemas.microsoft.com/office/drawing/2014/main" id="{867C9837-982B-4E13-ADB1-D6D3EAD496B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09550" y="0"/>
          <a:ext cx="2133600" cy="32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494110</xdr:colOff>
      <xdr:row>27</xdr:row>
      <xdr:rowOff>2958</xdr:rowOff>
    </xdr:from>
    <xdr:to>
      <xdr:col>13</xdr:col>
      <xdr:colOff>598715</xdr:colOff>
      <xdr:row>42</xdr:row>
      <xdr:rowOff>66641</xdr:rowOff>
    </xdr:to>
    <xdr:graphicFrame macro="">
      <xdr:nvGraphicFramePr>
        <xdr:cNvPr id="4" name="Chart 3">
          <a:extLst>
            <a:ext uri="{FF2B5EF4-FFF2-40B4-BE49-F238E27FC236}">
              <a16:creationId xmlns:a16="http://schemas.microsoft.com/office/drawing/2014/main" id="{ECBA9954-233A-2B2C-66F7-C6E24854FD2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119915</xdr:colOff>
      <xdr:row>27</xdr:row>
      <xdr:rowOff>4658</xdr:rowOff>
    </xdr:from>
    <xdr:to>
      <xdr:col>21</xdr:col>
      <xdr:colOff>345280</xdr:colOff>
      <xdr:row>42</xdr:row>
      <xdr:rowOff>68342</xdr:rowOff>
    </xdr:to>
    <xdr:graphicFrame macro="">
      <xdr:nvGraphicFramePr>
        <xdr:cNvPr id="6" name="Chart 5">
          <a:extLst>
            <a:ext uri="{FF2B5EF4-FFF2-40B4-BE49-F238E27FC236}">
              <a16:creationId xmlns:a16="http://schemas.microsoft.com/office/drawing/2014/main" id="{894D935E-000F-D8F0-C8D5-561627DFD0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51877</xdr:colOff>
      <xdr:row>42</xdr:row>
      <xdr:rowOff>104402</xdr:rowOff>
    </xdr:from>
    <xdr:to>
      <xdr:col>17</xdr:col>
      <xdr:colOff>404812</xdr:colOff>
      <xdr:row>57</xdr:row>
      <xdr:rowOff>171574</xdr:rowOff>
    </xdr:to>
    <xdr:graphicFrame macro="">
      <xdr:nvGraphicFramePr>
        <xdr:cNvPr id="7" name="Chart 6">
          <a:extLst>
            <a:ext uri="{FF2B5EF4-FFF2-40B4-BE49-F238E27FC236}">
              <a16:creationId xmlns:a16="http://schemas.microsoft.com/office/drawing/2014/main" id="{006ECFDE-10FF-6D4F-78C9-C2DC577322F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53578</xdr:colOff>
      <xdr:row>58</xdr:row>
      <xdr:rowOff>85691</xdr:rowOff>
    </xdr:from>
    <xdr:to>
      <xdr:col>17</xdr:col>
      <xdr:colOff>375046</xdr:colOff>
      <xdr:row>73</xdr:row>
      <xdr:rowOff>154564</xdr:rowOff>
    </xdr:to>
    <xdr:graphicFrame macro="">
      <xdr:nvGraphicFramePr>
        <xdr:cNvPr id="8" name="Chart 7">
          <a:extLst>
            <a:ext uri="{FF2B5EF4-FFF2-40B4-BE49-F238E27FC236}">
              <a16:creationId xmlns:a16="http://schemas.microsoft.com/office/drawing/2014/main" id="{B3AB5B21-AD90-4319-573D-38713C7A280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165100</xdr:colOff>
      <xdr:row>1</xdr:row>
      <xdr:rowOff>143575</xdr:rowOff>
    </xdr:to>
    <xdr:pic>
      <xdr:nvPicPr>
        <xdr:cNvPr id="2" name="Picture 1" descr="http://sage-grey.com/wp-content/uploads/2016/06/logo-01.png">
          <a:hlinkClick xmlns:r="http://schemas.openxmlformats.org/officeDocument/2006/relationships" r:id="rId1"/>
          <a:extLst>
            <a:ext uri="{FF2B5EF4-FFF2-40B4-BE49-F238E27FC236}">
              <a16:creationId xmlns:a16="http://schemas.microsoft.com/office/drawing/2014/main" id="{3BE5B6D2-EF4A-49EA-A2B1-5E0A6CF4F7A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3417" y="0"/>
          <a:ext cx="2133600" cy="334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14880</xdr:colOff>
      <xdr:row>2</xdr:row>
      <xdr:rowOff>0</xdr:rowOff>
    </xdr:to>
    <xdr:pic>
      <xdr:nvPicPr>
        <xdr:cNvPr id="2" name="Picture 9">
          <a:extLst>
            <a:ext uri="{FF2B5EF4-FFF2-40B4-BE49-F238E27FC236}">
              <a16:creationId xmlns:a16="http://schemas.microsoft.com/office/drawing/2014/main" id="{782D5C91-C6D6-405E-86D8-21589D0A77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059" y="0"/>
          <a:ext cx="2782733" cy="3585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2174011</xdr:colOff>
      <xdr:row>1</xdr:row>
      <xdr:rowOff>100853</xdr:rowOff>
    </xdr:to>
    <xdr:pic>
      <xdr:nvPicPr>
        <xdr:cNvPr id="2" name="Picture 9">
          <a:extLst>
            <a:ext uri="{FF2B5EF4-FFF2-40B4-BE49-F238E27FC236}">
              <a16:creationId xmlns:a16="http://schemas.microsoft.com/office/drawing/2014/main" id="{D7214406-DAE9-43E2-AEEA-D0507FB4EA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059" y="0"/>
          <a:ext cx="2174011" cy="2801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sage-grey.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E77BA-A042-458E-A15D-AA8DF4A38FE6}">
  <dimension ref="B1:B35"/>
  <sheetViews>
    <sheetView showGridLines="0" zoomScale="80" zoomScaleNormal="80" workbookViewId="0">
      <selection activeCell="B9" sqref="B9"/>
    </sheetView>
  </sheetViews>
  <sheetFormatPr defaultRowHeight="14.25" x14ac:dyDescent="0.2"/>
  <cols>
    <col min="1" max="1" width="9.140625" style="64"/>
    <col min="2" max="2" width="139.5703125" style="64" customWidth="1"/>
    <col min="3" max="3" width="15" style="64" bestFit="1" customWidth="1"/>
    <col min="4" max="4" width="37" style="64" bestFit="1" customWidth="1"/>
    <col min="5" max="257" width="9.140625" style="64"/>
    <col min="258" max="258" width="137.28515625" style="64" customWidth="1"/>
    <col min="259" max="259" width="16" style="64" customWidth="1"/>
    <col min="260" max="260" width="26.28515625" style="64" bestFit="1" customWidth="1"/>
    <col min="261" max="513" width="9.140625" style="64"/>
    <col min="514" max="514" width="137.28515625" style="64" customWidth="1"/>
    <col min="515" max="515" width="16" style="64" customWidth="1"/>
    <col min="516" max="516" width="26.28515625" style="64" bestFit="1" customWidth="1"/>
    <col min="517" max="769" width="9.140625" style="64"/>
    <col min="770" max="770" width="137.28515625" style="64" customWidth="1"/>
    <col min="771" max="771" width="16" style="64" customWidth="1"/>
    <col min="772" max="772" width="26.28515625" style="64" bestFit="1" customWidth="1"/>
    <col min="773" max="1025" width="9.140625" style="64"/>
    <col min="1026" max="1026" width="137.28515625" style="64" customWidth="1"/>
    <col min="1027" max="1027" width="16" style="64" customWidth="1"/>
    <col min="1028" max="1028" width="26.28515625" style="64" bestFit="1" customWidth="1"/>
    <col min="1029" max="1281" width="9.140625" style="64"/>
    <col min="1282" max="1282" width="137.28515625" style="64" customWidth="1"/>
    <col min="1283" max="1283" width="16" style="64" customWidth="1"/>
    <col min="1284" max="1284" width="26.28515625" style="64" bestFit="1" customWidth="1"/>
    <col min="1285" max="1537" width="9.140625" style="64"/>
    <col min="1538" max="1538" width="137.28515625" style="64" customWidth="1"/>
    <col min="1539" max="1539" width="16" style="64" customWidth="1"/>
    <col min="1540" max="1540" width="26.28515625" style="64" bestFit="1" customWidth="1"/>
    <col min="1541" max="1793" width="9.140625" style="64"/>
    <col min="1794" max="1794" width="137.28515625" style="64" customWidth="1"/>
    <col min="1795" max="1795" width="16" style="64" customWidth="1"/>
    <col min="1796" max="1796" width="26.28515625" style="64" bestFit="1" customWidth="1"/>
    <col min="1797" max="2049" width="9.140625" style="64"/>
    <col min="2050" max="2050" width="137.28515625" style="64" customWidth="1"/>
    <col min="2051" max="2051" width="16" style="64" customWidth="1"/>
    <col min="2052" max="2052" width="26.28515625" style="64" bestFit="1" customWidth="1"/>
    <col min="2053" max="2305" width="9.140625" style="64"/>
    <col min="2306" max="2306" width="137.28515625" style="64" customWidth="1"/>
    <col min="2307" max="2307" width="16" style="64" customWidth="1"/>
    <col min="2308" max="2308" width="26.28515625" style="64" bestFit="1" customWidth="1"/>
    <col min="2309" max="2561" width="9.140625" style="64"/>
    <col min="2562" max="2562" width="137.28515625" style="64" customWidth="1"/>
    <col min="2563" max="2563" width="16" style="64" customWidth="1"/>
    <col min="2564" max="2564" width="26.28515625" style="64" bestFit="1" customWidth="1"/>
    <col min="2565" max="2817" width="9.140625" style="64"/>
    <col min="2818" max="2818" width="137.28515625" style="64" customWidth="1"/>
    <col min="2819" max="2819" width="16" style="64" customWidth="1"/>
    <col min="2820" max="2820" width="26.28515625" style="64" bestFit="1" customWidth="1"/>
    <col min="2821" max="3073" width="9.140625" style="64"/>
    <col min="3074" max="3074" width="137.28515625" style="64" customWidth="1"/>
    <col min="3075" max="3075" width="16" style="64" customWidth="1"/>
    <col min="3076" max="3076" width="26.28515625" style="64" bestFit="1" customWidth="1"/>
    <col min="3077" max="3329" width="9.140625" style="64"/>
    <col min="3330" max="3330" width="137.28515625" style="64" customWidth="1"/>
    <col min="3331" max="3331" width="16" style="64" customWidth="1"/>
    <col min="3332" max="3332" width="26.28515625" style="64" bestFit="1" customWidth="1"/>
    <col min="3333" max="3585" width="9.140625" style="64"/>
    <col min="3586" max="3586" width="137.28515625" style="64" customWidth="1"/>
    <col min="3587" max="3587" width="16" style="64" customWidth="1"/>
    <col min="3588" max="3588" width="26.28515625" style="64" bestFit="1" customWidth="1"/>
    <col min="3589" max="3841" width="9.140625" style="64"/>
    <col min="3842" max="3842" width="137.28515625" style="64" customWidth="1"/>
    <col min="3843" max="3843" width="16" style="64" customWidth="1"/>
    <col min="3844" max="3844" width="26.28515625" style="64" bestFit="1" customWidth="1"/>
    <col min="3845" max="4097" width="9.140625" style="64"/>
    <col min="4098" max="4098" width="137.28515625" style="64" customWidth="1"/>
    <col min="4099" max="4099" width="16" style="64" customWidth="1"/>
    <col min="4100" max="4100" width="26.28515625" style="64" bestFit="1" customWidth="1"/>
    <col min="4101" max="4353" width="9.140625" style="64"/>
    <col min="4354" max="4354" width="137.28515625" style="64" customWidth="1"/>
    <col min="4355" max="4355" width="16" style="64" customWidth="1"/>
    <col min="4356" max="4356" width="26.28515625" style="64" bestFit="1" customWidth="1"/>
    <col min="4357" max="4609" width="9.140625" style="64"/>
    <col min="4610" max="4610" width="137.28515625" style="64" customWidth="1"/>
    <col min="4611" max="4611" width="16" style="64" customWidth="1"/>
    <col min="4612" max="4612" width="26.28515625" style="64" bestFit="1" customWidth="1"/>
    <col min="4613" max="4865" width="9.140625" style="64"/>
    <col min="4866" max="4866" width="137.28515625" style="64" customWidth="1"/>
    <col min="4867" max="4867" width="16" style="64" customWidth="1"/>
    <col min="4868" max="4868" width="26.28515625" style="64" bestFit="1" customWidth="1"/>
    <col min="4869" max="5121" width="9.140625" style="64"/>
    <col min="5122" max="5122" width="137.28515625" style="64" customWidth="1"/>
    <col min="5123" max="5123" width="16" style="64" customWidth="1"/>
    <col min="5124" max="5124" width="26.28515625" style="64" bestFit="1" customWidth="1"/>
    <col min="5125" max="5377" width="9.140625" style="64"/>
    <col min="5378" max="5378" width="137.28515625" style="64" customWidth="1"/>
    <col min="5379" max="5379" width="16" style="64" customWidth="1"/>
    <col min="5380" max="5380" width="26.28515625" style="64" bestFit="1" customWidth="1"/>
    <col min="5381" max="5633" width="9.140625" style="64"/>
    <col min="5634" max="5634" width="137.28515625" style="64" customWidth="1"/>
    <col min="5635" max="5635" width="16" style="64" customWidth="1"/>
    <col min="5636" max="5636" width="26.28515625" style="64" bestFit="1" customWidth="1"/>
    <col min="5637" max="5889" width="9.140625" style="64"/>
    <col min="5890" max="5890" width="137.28515625" style="64" customWidth="1"/>
    <col min="5891" max="5891" width="16" style="64" customWidth="1"/>
    <col min="5892" max="5892" width="26.28515625" style="64" bestFit="1" customWidth="1"/>
    <col min="5893" max="6145" width="9.140625" style="64"/>
    <col min="6146" max="6146" width="137.28515625" style="64" customWidth="1"/>
    <col min="6147" max="6147" width="16" style="64" customWidth="1"/>
    <col min="6148" max="6148" width="26.28515625" style="64" bestFit="1" customWidth="1"/>
    <col min="6149" max="6401" width="9.140625" style="64"/>
    <col min="6402" max="6402" width="137.28515625" style="64" customWidth="1"/>
    <col min="6403" max="6403" width="16" style="64" customWidth="1"/>
    <col min="6404" max="6404" width="26.28515625" style="64" bestFit="1" customWidth="1"/>
    <col min="6405" max="6657" width="9.140625" style="64"/>
    <col min="6658" max="6658" width="137.28515625" style="64" customWidth="1"/>
    <col min="6659" max="6659" width="16" style="64" customWidth="1"/>
    <col min="6660" max="6660" width="26.28515625" style="64" bestFit="1" customWidth="1"/>
    <col min="6661" max="6913" width="9.140625" style="64"/>
    <col min="6914" max="6914" width="137.28515625" style="64" customWidth="1"/>
    <col min="6915" max="6915" width="16" style="64" customWidth="1"/>
    <col min="6916" max="6916" width="26.28515625" style="64" bestFit="1" customWidth="1"/>
    <col min="6917" max="7169" width="9.140625" style="64"/>
    <col min="7170" max="7170" width="137.28515625" style="64" customWidth="1"/>
    <col min="7171" max="7171" width="16" style="64" customWidth="1"/>
    <col min="7172" max="7172" width="26.28515625" style="64" bestFit="1" customWidth="1"/>
    <col min="7173" max="7425" width="9.140625" style="64"/>
    <col min="7426" max="7426" width="137.28515625" style="64" customWidth="1"/>
    <col min="7427" max="7427" width="16" style="64" customWidth="1"/>
    <col min="7428" max="7428" width="26.28515625" style="64" bestFit="1" customWidth="1"/>
    <col min="7429" max="7681" width="9.140625" style="64"/>
    <col min="7682" max="7682" width="137.28515625" style="64" customWidth="1"/>
    <col min="7683" max="7683" width="16" style="64" customWidth="1"/>
    <col min="7684" max="7684" width="26.28515625" style="64" bestFit="1" customWidth="1"/>
    <col min="7685" max="7937" width="9.140625" style="64"/>
    <col min="7938" max="7938" width="137.28515625" style="64" customWidth="1"/>
    <col min="7939" max="7939" width="16" style="64" customWidth="1"/>
    <col min="7940" max="7940" width="26.28515625" style="64" bestFit="1" customWidth="1"/>
    <col min="7941" max="8193" width="9.140625" style="64"/>
    <col min="8194" max="8194" width="137.28515625" style="64" customWidth="1"/>
    <col min="8195" max="8195" width="16" style="64" customWidth="1"/>
    <col min="8196" max="8196" width="26.28515625" style="64" bestFit="1" customWidth="1"/>
    <col min="8197" max="8449" width="9.140625" style="64"/>
    <col min="8450" max="8450" width="137.28515625" style="64" customWidth="1"/>
    <col min="8451" max="8451" width="16" style="64" customWidth="1"/>
    <col min="8452" max="8452" width="26.28515625" style="64" bestFit="1" customWidth="1"/>
    <col min="8453" max="8705" width="9.140625" style="64"/>
    <col min="8706" max="8706" width="137.28515625" style="64" customWidth="1"/>
    <col min="8707" max="8707" width="16" style="64" customWidth="1"/>
    <col min="8708" max="8708" width="26.28515625" style="64" bestFit="1" customWidth="1"/>
    <col min="8709" max="8961" width="9.140625" style="64"/>
    <col min="8962" max="8962" width="137.28515625" style="64" customWidth="1"/>
    <col min="8963" max="8963" width="16" style="64" customWidth="1"/>
    <col min="8964" max="8964" width="26.28515625" style="64" bestFit="1" customWidth="1"/>
    <col min="8965" max="9217" width="9.140625" style="64"/>
    <col min="9218" max="9218" width="137.28515625" style="64" customWidth="1"/>
    <col min="9219" max="9219" width="16" style="64" customWidth="1"/>
    <col min="9220" max="9220" width="26.28515625" style="64" bestFit="1" customWidth="1"/>
    <col min="9221" max="9473" width="9.140625" style="64"/>
    <col min="9474" max="9474" width="137.28515625" style="64" customWidth="1"/>
    <col min="9475" max="9475" width="16" style="64" customWidth="1"/>
    <col min="9476" max="9476" width="26.28515625" style="64" bestFit="1" customWidth="1"/>
    <col min="9477" max="9729" width="9.140625" style="64"/>
    <col min="9730" max="9730" width="137.28515625" style="64" customWidth="1"/>
    <col min="9731" max="9731" width="16" style="64" customWidth="1"/>
    <col min="9732" max="9732" width="26.28515625" style="64" bestFit="1" customWidth="1"/>
    <col min="9733" max="9985" width="9.140625" style="64"/>
    <col min="9986" max="9986" width="137.28515625" style="64" customWidth="1"/>
    <col min="9987" max="9987" width="16" style="64" customWidth="1"/>
    <col min="9988" max="9988" width="26.28515625" style="64" bestFit="1" customWidth="1"/>
    <col min="9989" max="10241" width="9.140625" style="64"/>
    <col min="10242" max="10242" width="137.28515625" style="64" customWidth="1"/>
    <col min="10243" max="10243" width="16" style="64" customWidth="1"/>
    <col min="10244" max="10244" width="26.28515625" style="64" bestFit="1" customWidth="1"/>
    <col min="10245" max="10497" width="9.140625" style="64"/>
    <col min="10498" max="10498" width="137.28515625" style="64" customWidth="1"/>
    <col min="10499" max="10499" width="16" style="64" customWidth="1"/>
    <col min="10500" max="10500" width="26.28515625" style="64" bestFit="1" customWidth="1"/>
    <col min="10501" max="10753" width="9.140625" style="64"/>
    <col min="10754" max="10754" width="137.28515625" style="64" customWidth="1"/>
    <col min="10755" max="10755" width="16" style="64" customWidth="1"/>
    <col min="10756" max="10756" width="26.28515625" style="64" bestFit="1" customWidth="1"/>
    <col min="10757" max="11009" width="9.140625" style="64"/>
    <col min="11010" max="11010" width="137.28515625" style="64" customWidth="1"/>
    <col min="11011" max="11011" width="16" style="64" customWidth="1"/>
    <col min="11012" max="11012" width="26.28515625" style="64" bestFit="1" customWidth="1"/>
    <col min="11013" max="11265" width="9.140625" style="64"/>
    <col min="11266" max="11266" width="137.28515625" style="64" customWidth="1"/>
    <col min="11267" max="11267" width="16" style="64" customWidth="1"/>
    <col min="11268" max="11268" width="26.28515625" style="64" bestFit="1" customWidth="1"/>
    <col min="11269" max="11521" width="9.140625" style="64"/>
    <col min="11522" max="11522" width="137.28515625" style="64" customWidth="1"/>
    <col min="11523" max="11523" width="16" style="64" customWidth="1"/>
    <col min="11524" max="11524" width="26.28515625" style="64" bestFit="1" customWidth="1"/>
    <col min="11525" max="11777" width="9.140625" style="64"/>
    <col min="11778" max="11778" width="137.28515625" style="64" customWidth="1"/>
    <col min="11779" max="11779" width="16" style="64" customWidth="1"/>
    <col min="11780" max="11780" width="26.28515625" style="64" bestFit="1" customWidth="1"/>
    <col min="11781" max="12033" width="9.140625" style="64"/>
    <col min="12034" max="12034" width="137.28515625" style="64" customWidth="1"/>
    <col min="12035" max="12035" width="16" style="64" customWidth="1"/>
    <col min="12036" max="12036" width="26.28515625" style="64" bestFit="1" customWidth="1"/>
    <col min="12037" max="12289" width="9.140625" style="64"/>
    <col min="12290" max="12290" width="137.28515625" style="64" customWidth="1"/>
    <col min="12291" max="12291" width="16" style="64" customWidth="1"/>
    <col min="12292" max="12292" width="26.28515625" style="64" bestFit="1" customWidth="1"/>
    <col min="12293" max="12545" width="9.140625" style="64"/>
    <col min="12546" max="12546" width="137.28515625" style="64" customWidth="1"/>
    <col min="12547" max="12547" width="16" style="64" customWidth="1"/>
    <col min="12548" max="12548" width="26.28515625" style="64" bestFit="1" customWidth="1"/>
    <col min="12549" max="12801" width="9.140625" style="64"/>
    <col min="12802" max="12802" width="137.28515625" style="64" customWidth="1"/>
    <col min="12803" max="12803" width="16" style="64" customWidth="1"/>
    <col min="12804" max="12804" width="26.28515625" style="64" bestFit="1" customWidth="1"/>
    <col min="12805" max="13057" width="9.140625" style="64"/>
    <col min="13058" max="13058" width="137.28515625" style="64" customWidth="1"/>
    <col min="13059" max="13059" width="16" style="64" customWidth="1"/>
    <col min="13060" max="13060" width="26.28515625" style="64" bestFit="1" customWidth="1"/>
    <col min="13061" max="13313" width="9.140625" style="64"/>
    <col min="13314" max="13314" width="137.28515625" style="64" customWidth="1"/>
    <col min="13315" max="13315" width="16" style="64" customWidth="1"/>
    <col min="13316" max="13316" width="26.28515625" style="64" bestFit="1" customWidth="1"/>
    <col min="13317" max="13569" width="9.140625" style="64"/>
    <col min="13570" max="13570" width="137.28515625" style="64" customWidth="1"/>
    <col min="13571" max="13571" width="16" style="64" customWidth="1"/>
    <col min="13572" max="13572" width="26.28515625" style="64" bestFit="1" customWidth="1"/>
    <col min="13573" max="13825" width="9.140625" style="64"/>
    <col min="13826" max="13826" width="137.28515625" style="64" customWidth="1"/>
    <col min="13827" max="13827" width="16" style="64" customWidth="1"/>
    <col min="13828" max="13828" width="26.28515625" style="64" bestFit="1" customWidth="1"/>
    <col min="13829" max="14081" width="9.140625" style="64"/>
    <col min="14082" max="14082" width="137.28515625" style="64" customWidth="1"/>
    <col min="14083" max="14083" width="16" style="64" customWidth="1"/>
    <col min="14084" max="14084" width="26.28515625" style="64" bestFit="1" customWidth="1"/>
    <col min="14085" max="14337" width="9.140625" style="64"/>
    <col min="14338" max="14338" width="137.28515625" style="64" customWidth="1"/>
    <col min="14339" max="14339" width="16" style="64" customWidth="1"/>
    <col min="14340" max="14340" width="26.28515625" style="64" bestFit="1" customWidth="1"/>
    <col min="14341" max="14593" width="9.140625" style="64"/>
    <col min="14594" max="14594" width="137.28515625" style="64" customWidth="1"/>
    <col min="14595" max="14595" width="16" style="64" customWidth="1"/>
    <col min="14596" max="14596" width="26.28515625" style="64" bestFit="1" customWidth="1"/>
    <col min="14597" max="14849" width="9.140625" style="64"/>
    <col min="14850" max="14850" width="137.28515625" style="64" customWidth="1"/>
    <col min="14851" max="14851" width="16" style="64" customWidth="1"/>
    <col min="14852" max="14852" width="26.28515625" style="64" bestFit="1" customWidth="1"/>
    <col min="14853" max="15105" width="9.140625" style="64"/>
    <col min="15106" max="15106" width="137.28515625" style="64" customWidth="1"/>
    <col min="15107" max="15107" width="16" style="64" customWidth="1"/>
    <col min="15108" max="15108" width="26.28515625" style="64" bestFit="1" customWidth="1"/>
    <col min="15109" max="15361" width="9.140625" style="64"/>
    <col min="15362" max="15362" width="137.28515625" style="64" customWidth="1"/>
    <col min="15363" max="15363" width="16" style="64" customWidth="1"/>
    <col min="15364" max="15364" width="26.28515625" style="64" bestFit="1" customWidth="1"/>
    <col min="15365" max="15617" width="9.140625" style="64"/>
    <col min="15618" max="15618" width="137.28515625" style="64" customWidth="1"/>
    <col min="15619" max="15619" width="16" style="64" customWidth="1"/>
    <col min="15620" max="15620" width="26.28515625" style="64" bestFit="1" customWidth="1"/>
    <col min="15621" max="15873" width="9.140625" style="64"/>
    <col min="15874" max="15874" width="137.28515625" style="64" customWidth="1"/>
    <col min="15875" max="15875" width="16" style="64" customWidth="1"/>
    <col min="15876" max="15876" width="26.28515625" style="64" bestFit="1" customWidth="1"/>
    <col min="15877" max="16129" width="9.140625" style="64"/>
    <col min="16130" max="16130" width="137.28515625" style="64" customWidth="1"/>
    <col min="16131" max="16131" width="16" style="64" customWidth="1"/>
    <col min="16132" max="16132" width="26.28515625" style="64" bestFit="1" customWidth="1"/>
    <col min="16133" max="16384" width="9.140625" style="64"/>
  </cols>
  <sheetData>
    <row r="1" spans="2:2" x14ac:dyDescent="0.2">
      <c r="B1" s="63"/>
    </row>
    <row r="2" spans="2:2" x14ac:dyDescent="0.2">
      <c r="B2" s="63"/>
    </row>
    <row r="3" spans="2:2" x14ac:dyDescent="0.2">
      <c r="B3" s="63"/>
    </row>
    <row r="4" spans="2:2" x14ac:dyDescent="0.2">
      <c r="B4" s="63"/>
    </row>
    <row r="5" spans="2:2" hidden="1" x14ac:dyDescent="0.2">
      <c r="B5" s="63"/>
    </row>
    <row r="6" spans="2:2" hidden="1" x14ac:dyDescent="0.2">
      <c r="B6" s="63"/>
    </row>
    <row r="7" spans="2:2" x14ac:dyDescent="0.2">
      <c r="B7" s="63"/>
    </row>
    <row r="8" spans="2:2" ht="31.5" x14ac:dyDescent="0.2">
      <c r="B8" s="65" t="s">
        <v>166</v>
      </c>
    </row>
    <row r="9" spans="2:2" ht="63" x14ac:dyDescent="0.2">
      <c r="B9" s="65" t="s">
        <v>169</v>
      </c>
    </row>
    <row r="10" spans="2:2" ht="78.75" x14ac:dyDescent="0.2">
      <c r="B10" s="65" t="s">
        <v>162</v>
      </c>
    </row>
    <row r="11" spans="2:2" ht="63" x14ac:dyDescent="0.2">
      <c r="B11" s="65" t="s">
        <v>167</v>
      </c>
    </row>
    <row r="12" spans="2:2" ht="15.75" x14ac:dyDescent="0.2">
      <c r="B12" s="65" t="s">
        <v>163</v>
      </c>
    </row>
    <row r="13" spans="2:2" x14ac:dyDescent="0.2">
      <c r="B13" s="63"/>
    </row>
    <row r="14" spans="2:2" ht="15.75" x14ac:dyDescent="0.2">
      <c r="B14" s="66" t="s">
        <v>168</v>
      </c>
    </row>
    <row r="15" spans="2:2" ht="15.75" x14ac:dyDescent="0.2">
      <c r="B15" s="65" t="s">
        <v>164</v>
      </c>
    </row>
    <row r="16" spans="2:2" ht="15.75" x14ac:dyDescent="0.2">
      <c r="B16" s="65" t="s">
        <v>165</v>
      </c>
    </row>
    <row r="17" spans="2:2" x14ac:dyDescent="0.2">
      <c r="B17" s="63"/>
    </row>
    <row r="18" spans="2:2" x14ac:dyDescent="0.2">
      <c r="B18" s="63"/>
    </row>
    <row r="19" spans="2:2" x14ac:dyDescent="0.2">
      <c r="B19" s="63"/>
    </row>
    <row r="20" spans="2:2" x14ac:dyDescent="0.2">
      <c r="B20" s="63"/>
    </row>
    <row r="21" spans="2:2" x14ac:dyDescent="0.2">
      <c r="B21" s="63"/>
    </row>
    <row r="22" spans="2:2" x14ac:dyDescent="0.2">
      <c r="B22" s="63"/>
    </row>
    <row r="23" spans="2:2" x14ac:dyDescent="0.2">
      <c r="B23" s="63"/>
    </row>
    <row r="24" spans="2:2" x14ac:dyDescent="0.2">
      <c r="B24" s="63"/>
    </row>
    <row r="25" spans="2:2" x14ac:dyDescent="0.2">
      <c r="B25" s="63"/>
    </row>
    <row r="26" spans="2:2" x14ac:dyDescent="0.2">
      <c r="B26" s="63"/>
    </row>
    <row r="27" spans="2:2" x14ac:dyDescent="0.2">
      <c r="B27" s="63"/>
    </row>
    <row r="28" spans="2:2" x14ac:dyDescent="0.2">
      <c r="B28" s="63"/>
    </row>
    <row r="29" spans="2:2" x14ac:dyDescent="0.2">
      <c r="B29" s="63"/>
    </row>
    <row r="30" spans="2:2" x14ac:dyDescent="0.2">
      <c r="B30" s="63"/>
    </row>
    <row r="31" spans="2:2" x14ac:dyDescent="0.2">
      <c r="B31" s="63"/>
    </row>
    <row r="32" spans="2:2" x14ac:dyDescent="0.2">
      <c r="B32" s="63"/>
    </row>
    <row r="33" spans="2:2" x14ac:dyDescent="0.2">
      <c r="B33" s="63"/>
    </row>
    <row r="34" spans="2:2" x14ac:dyDescent="0.2">
      <c r="B34" s="63"/>
    </row>
    <row r="35" spans="2:2" x14ac:dyDescent="0.2">
      <c r="B35" s="63"/>
    </row>
  </sheetData>
  <sheetProtection algorithmName="SHA-512" hashValue="sQckvlp9pmAd5Kb//Vzkat15RcZA9vwyq74ipIrGu4vJeb0Xw64nq6Jpy88R3pU2xL23eFmkUuqtjHNrNRGQxg==" saltValue="7yFuKL+yZ1F6BZF1RD1HqA==" spinCount="100000" sheet="1" objects="1" scenarios="1"/>
  <hyperlinks>
    <hyperlink ref="B16" r:id="rId1" xr:uid="{2DAB8DEB-36C1-4CD7-8505-135877F1AA5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E8D99-4033-4BB7-860B-CB2E547DA7C7}">
  <dimension ref="B4:C20"/>
  <sheetViews>
    <sheetView showGridLines="0" tabSelected="1" zoomScale="80" zoomScaleNormal="80" workbookViewId="0">
      <selection activeCell="I11" sqref="I11"/>
    </sheetView>
  </sheetViews>
  <sheetFormatPr defaultRowHeight="14.25" x14ac:dyDescent="0.2"/>
  <cols>
    <col min="1" max="1" width="9.140625" style="93"/>
    <col min="2" max="2" width="5.5703125" style="98" customWidth="1"/>
    <col min="3" max="3" width="136.85546875" style="93" customWidth="1"/>
    <col min="4" max="16384" width="9.140625" style="93"/>
  </cols>
  <sheetData>
    <row r="4" spans="2:3" x14ac:dyDescent="0.2">
      <c r="B4" s="91" t="s">
        <v>173</v>
      </c>
      <c r="C4" s="92" t="s">
        <v>211</v>
      </c>
    </row>
    <row r="5" spans="2:3" ht="42.75" x14ac:dyDescent="0.2">
      <c r="B5" s="94"/>
      <c r="C5" s="95" t="s">
        <v>212</v>
      </c>
    </row>
    <row r="6" spans="2:3" x14ac:dyDescent="0.2">
      <c r="B6" s="94"/>
      <c r="C6" s="71"/>
    </row>
    <row r="7" spans="2:3" x14ac:dyDescent="0.2">
      <c r="B7" s="94"/>
      <c r="C7" s="96" t="s">
        <v>213</v>
      </c>
    </row>
    <row r="8" spans="2:3" x14ac:dyDescent="0.2">
      <c r="B8" s="94">
        <v>1</v>
      </c>
      <c r="C8" s="71" t="s">
        <v>214</v>
      </c>
    </row>
    <row r="9" spans="2:3" x14ac:dyDescent="0.2">
      <c r="B9" s="94">
        <v>2</v>
      </c>
      <c r="C9" s="71" t="s">
        <v>215</v>
      </c>
    </row>
    <row r="10" spans="2:3" x14ac:dyDescent="0.2">
      <c r="B10" s="94">
        <v>3</v>
      </c>
      <c r="C10" s="71" t="s">
        <v>216</v>
      </c>
    </row>
    <row r="11" spans="2:3" x14ac:dyDescent="0.2">
      <c r="B11" s="94"/>
      <c r="C11" s="71"/>
    </row>
    <row r="12" spans="2:3" x14ac:dyDescent="0.2">
      <c r="B12" s="94"/>
      <c r="C12" s="97" t="s">
        <v>217</v>
      </c>
    </row>
    <row r="13" spans="2:3" x14ac:dyDescent="0.2">
      <c r="B13" s="94">
        <v>1</v>
      </c>
      <c r="C13" s="71" t="s">
        <v>218</v>
      </c>
    </row>
    <row r="14" spans="2:3" x14ac:dyDescent="0.2">
      <c r="B14" s="94">
        <v>2</v>
      </c>
      <c r="C14" s="71" t="s">
        <v>219</v>
      </c>
    </row>
    <row r="15" spans="2:3" x14ac:dyDescent="0.2">
      <c r="B15" s="94"/>
      <c r="C15" s="71"/>
    </row>
    <row r="16" spans="2:3" x14ac:dyDescent="0.2">
      <c r="B16" s="94"/>
      <c r="C16" s="92" t="s">
        <v>220</v>
      </c>
    </row>
    <row r="17" spans="2:3" x14ac:dyDescent="0.2">
      <c r="B17" s="94">
        <v>1</v>
      </c>
      <c r="C17" s="71" t="s">
        <v>221</v>
      </c>
    </row>
    <row r="18" spans="2:3" x14ac:dyDescent="0.2">
      <c r="B18" s="94">
        <v>2</v>
      </c>
      <c r="C18" s="71" t="s">
        <v>222</v>
      </c>
    </row>
    <row r="19" spans="2:3" ht="28.5" x14ac:dyDescent="0.2">
      <c r="B19" s="94">
        <v>3</v>
      </c>
      <c r="C19" s="71" t="s">
        <v>223</v>
      </c>
    </row>
    <row r="20" spans="2:3" ht="28.5" x14ac:dyDescent="0.2">
      <c r="B20" s="94">
        <v>4</v>
      </c>
      <c r="C20" s="71" t="s">
        <v>224</v>
      </c>
    </row>
  </sheetData>
  <sheetProtection algorithmName="SHA-512" hashValue="mpWCNmX4wN1TeX5f8g1Bai4Bq1HQiNTgFsbNEWr/9ASC9qJ76grdOPXCgOho/Dt6qKOGVDEPaTENqJQF4UFXDQ==" saltValue="AnTl5ELUrSyodbmMR5Ry0Q==" spinCount="100000" sheet="1" objects="1" scenario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4FA68-CF6F-47C1-80DF-F70CACDDC74C}">
  <dimension ref="A1:L61"/>
  <sheetViews>
    <sheetView showGridLines="0" zoomScale="70" zoomScaleNormal="70" workbookViewId="0">
      <selection activeCell="E13" sqref="E13"/>
    </sheetView>
  </sheetViews>
  <sheetFormatPr defaultRowHeight="14.25" x14ac:dyDescent="0.2"/>
  <cols>
    <col min="1" max="1" width="4.28515625" style="27" customWidth="1"/>
    <col min="2" max="2" width="71.140625" style="27" customWidth="1"/>
    <col min="3" max="3" width="23.140625" style="27" bestFit="1" customWidth="1"/>
    <col min="4" max="4" width="17.7109375" style="27" bestFit="1" customWidth="1"/>
    <col min="5" max="5" width="20.140625" style="27" bestFit="1" customWidth="1"/>
    <col min="6" max="7" width="21.7109375" style="27" bestFit="1" customWidth="1"/>
    <col min="8" max="8" width="17.140625" style="27" bestFit="1" customWidth="1"/>
    <col min="9" max="16384" width="9.140625" style="27"/>
  </cols>
  <sheetData>
    <row r="1" spans="1:12" customFormat="1" ht="15" x14ac:dyDescent="0.25">
      <c r="A1" t="s">
        <v>127</v>
      </c>
      <c r="B1" s="41"/>
      <c r="C1" s="42"/>
      <c r="D1" s="41"/>
      <c r="E1" s="41"/>
      <c r="F1" s="41"/>
      <c r="G1" s="41"/>
      <c r="H1" s="41"/>
      <c r="I1" s="41"/>
      <c r="J1" s="41"/>
      <c r="K1" s="41"/>
      <c r="L1" s="41"/>
    </row>
    <row r="2" spans="1:12" customFormat="1" ht="15" x14ac:dyDescent="0.25">
      <c r="B2" s="41"/>
      <c r="C2" s="42"/>
      <c r="D2" s="41"/>
      <c r="E2" s="41"/>
      <c r="F2" s="41"/>
      <c r="G2" s="41"/>
      <c r="H2" s="41"/>
      <c r="I2" s="41"/>
      <c r="J2" s="41"/>
      <c r="K2" s="41"/>
      <c r="L2" s="41"/>
    </row>
    <row r="3" spans="1:12" s="3" customFormat="1" x14ac:dyDescent="0.2">
      <c r="B3" s="5" t="s">
        <v>225</v>
      </c>
      <c r="C3" s="134"/>
      <c r="D3" s="5"/>
      <c r="E3" s="5"/>
      <c r="F3" s="5"/>
      <c r="G3" s="5"/>
      <c r="H3" s="5"/>
      <c r="I3" s="5"/>
      <c r="J3" s="5"/>
      <c r="K3" s="5"/>
      <c r="L3" s="5"/>
    </row>
    <row r="4" spans="1:12" s="3" customFormat="1" x14ac:dyDescent="0.2">
      <c r="B4" s="44" t="s">
        <v>128</v>
      </c>
      <c r="C4" s="43"/>
      <c r="D4" s="5"/>
      <c r="E4" s="5"/>
      <c r="F4" s="5"/>
      <c r="G4" s="5"/>
      <c r="H4" s="5"/>
      <c r="I4" s="5"/>
      <c r="J4" s="5"/>
      <c r="K4" s="5"/>
      <c r="L4" s="5"/>
    </row>
    <row r="5" spans="1:12" customFormat="1" ht="15" x14ac:dyDescent="0.25">
      <c r="B5" s="44"/>
      <c r="C5" s="42"/>
      <c r="D5" s="41"/>
      <c r="E5" s="41"/>
      <c r="F5" s="41"/>
      <c r="G5" s="41"/>
      <c r="H5" s="41"/>
      <c r="I5" s="41"/>
      <c r="J5" s="41"/>
      <c r="K5" s="41"/>
      <c r="L5" s="41"/>
    </row>
    <row r="6" spans="1:12" customFormat="1" ht="25.5" x14ac:dyDescent="0.35">
      <c r="B6" s="99" t="s">
        <v>131</v>
      </c>
      <c r="C6" s="100"/>
      <c r="D6" s="41"/>
      <c r="E6" s="41"/>
      <c r="F6" s="41"/>
      <c r="G6" s="41"/>
      <c r="H6" s="41"/>
      <c r="I6" s="41"/>
      <c r="J6" s="41"/>
      <c r="K6" s="41"/>
      <c r="L6" s="41"/>
    </row>
    <row r="7" spans="1:12" customFormat="1" ht="26.25" thickBot="1" x14ac:dyDescent="0.4">
      <c r="B7" s="132"/>
      <c r="C7" s="133"/>
      <c r="D7" s="41"/>
      <c r="E7" s="41"/>
      <c r="F7" s="41"/>
      <c r="G7" s="41"/>
      <c r="H7" s="41"/>
      <c r="I7" s="41"/>
      <c r="J7" s="41"/>
      <c r="K7" s="41"/>
      <c r="L7" s="41"/>
    </row>
    <row r="8" spans="1:12" s="126" customFormat="1" ht="18" customHeight="1" x14ac:dyDescent="0.3">
      <c r="B8" s="135" t="s">
        <v>227</v>
      </c>
      <c r="C8" s="136">
        <f>Input!C55</f>
        <v>46200000</v>
      </c>
      <c r="D8" s="127"/>
      <c r="E8" s="127"/>
      <c r="F8" s="127"/>
      <c r="G8" s="127"/>
      <c r="H8" s="127"/>
      <c r="I8" s="128"/>
      <c r="J8" s="128"/>
      <c r="K8" s="128"/>
      <c r="L8" s="128"/>
    </row>
    <row r="9" spans="1:12" s="126" customFormat="1" ht="18" customHeight="1" x14ac:dyDescent="0.3">
      <c r="B9" s="137" t="s">
        <v>123</v>
      </c>
      <c r="C9" s="138">
        <f>Input!C53</f>
        <v>9240000</v>
      </c>
      <c r="D9" s="127"/>
      <c r="E9" s="127"/>
      <c r="F9" s="127"/>
      <c r="G9" s="127"/>
      <c r="H9" s="127"/>
      <c r="I9" s="128"/>
      <c r="J9" s="128"/>
      <c r="K9" s="128"/>
      <c r="L9" s="128"/>
    </row>
    <row r="10" spans="1:12" s="126" customFormat="1" ht="18" customHeight="1" x14ac:dyDescent="0.3">
      <c r="B10" s="137" t="s">
        <v>231</v>
      </c>
      <c r="C10" s="138">
        <f>Input!C54</f>
        <v>36960000</v>
      </c>
      <c r="D10" s="127"/>
      <c r="E10" s="127"/>
      <c r="F10" s="127"/>
      <c r="G10" s="127"/>
      <c r="H10" s="127"/>
      <c r="I10" s="128"/>
      <c r="J10" s="128"/>
      <c r="K10" s="128"/>
      <c r="L10" s="128"/>
    </row>
    <row r="11" spans="1:12" s="129" customFormat="1" ht="18" x14ac:dyDescent="0.25">
      <c r="B11" s="137" t="s">
        <v>228</v>
      </c>
      <c r="C11" s="139">
        <f>SUM(C25:G25)</f>
        <v>309150000</v>
      </c>
      <c r="D11" s="127"/>
      <c r="E11" s="127"/>
      <c r="F11" s="127"/>
      <c r="G11" s="127"/>
      <c r="H11" s="127"/>
    </row>
    <row r="12" spans="1:12" s="129" customFormat="1" ht="18" x14ac:dyDescent="0.25">
      <c r="B12" s="137" t="s">
        <v>229</v>
      </c>
      <c r="C12" s="139">
        <f>SUM(C28:G28)</f>
        <v>87267730.520547956</v>
      </c>
      <c r="D12" s="127"/>
      <c r="E12" s="127"/>
      <c r="F12" s="127"/>
      <c r="G12" s="127"/>
      <c r="H12" s="127"/>
    </row>
    <row r="13" spans="1:12" ht="18" x14ac:dyDescent="0.25">
      <c r="B13" s="137" t="s">
        <v>230</v>
      </c>
      <c r="C13" s="139">
        <f>G59</f>
        <v>17453546.104109593</v>
      </c>
      <c r="D13" s="35"/>
      <c r="E13" s="35"/>
      <c r="F13" s="35"/>
      <c r="G13" s="35"/>
      <c r="H13" s="35"/>
    </row>
    <row r="14" spans="1:12" ht="18" x14ac:dyDescent="0.25">
      <c r="B14" s="137" t="s">
        <v>232</v>
      </c>
      <c r="C14" s="139">
        <f>H51</f>
        <v>28675756.640669722</v>
      </c>
    </row>
    <row r="15" spans="1:12" ht="18" x14ac:dyDescent="0.25">
      <c r="B15" s="137" t="s">
        <v>233</v>
      </c>
      <c r="C15" s="140">
        <f>H52</f>
        <v>0.63614462475663447</v>
      </c>
    </row>
    <row r="16" spans="1:12" ht="18.75" thickBot="1" x14ac:dyDescent="0.3">
      <c r="B16" s="141" t="s">
        <v>234</v>
      </c>
      <c r="C16" s="142" t="str">
        <f>IF(H21=5,"5/5 YEARS",IF(H21=4,"4/5 YEARS",IF(H21=3,"3/5 YEARS",IF(H21=2,"2/5 YEARS",IF(H21=1,"1/5 YEARS",0)))))</f>
        <v>5/5 YEARS</v>
      </c>
    </row>
    <row r="17" spans="2:8" ht="18" x14ac:dyDescent="0.25">
      <c r="B17" s="127"/>
      <c r="C17" s="130"/>
    </row>
    <row r="18" spans="2:8" ht="18" x14ac:dyDescent="0.25">
      <c r="B18" s="127"/>
      <c r="C18" s="130"/>
      <c r="H18" s="131" t="s">
        <v>235</v>
      </c>
    </row>
    <row r="19" spans="2:8" ht="18" x14ac:dyDescent="0.2">
      <c r="B19" s="121" t="s">
        <v>120</v>
      </c>
      <c r="C19" s="122" t="s">
        <v>36</v>
      </c>
      <c r="D19" s="122" t="s">
        <v>37</v>
      </c>
      <c r="E19" s="122" t="s">
        <v>38</v>
      </c>
      <c r="F19" s="122" t="s">
        <v>39</v>
      </c>
      <c r="G19" s="122" t="s">
        <v>40</v>
      </c>
      <c r="H19" s="131"/>
    </row>
    <row r="20" spans="2:8" ht="18" x14ac:dyDescent="0.25">
      <c r="B20" s="123" t="s">
        <v>121</v>
      </c>
      <c r="C20" s="124">
        <f>'Financial Projection'!AM55</f>
        <v>1029986.1917808205</v>
      </c>
      <c r="D20" s="124">
        <f>'Financial Projection'!AN55</f>
        <v>390014.24657534529</v>
      </c>
      <c r="E20" s="124">
        <f>'Financial Projection'!AO55</f>
        <v>2128443.6164383623</v>
      </c>
      <c r="F20" s="124">
        <f>'Financial Projection'!AP55</f>
        <v>18788283.616438363</v>
      </c>
      <c r="G20" s="124">
        <f>'Financial Projection'!AQ55</f>
        <v>37054184.416438363</v>
      </c>
      <c r="H20" s="131"/>
    </row>
    <row r="21" spans="2:8" ht="18" x14ac:dyDescent="0.25">
      <c r="B21" s="123" t="s">
        <v>122</v>
      </c>
      <c r="C21" s="125" t="str">
        <f>_xlfn.IFS(C20&gt;0, "Viable", C20&lt;1,"Non-viable")</f>
        <v>Viable</v>
      </c>
      <c r="D21" s="125" t="str">
        <f t="shared" ref="D21:G21" si="0">_xlfn.IFS(D20&gt;0, "Viable", D20&lt;1,"Non-viable")</f>
        <v>Viable</v>
      </c>
      <c r="E21" s="125" t="str">
        <f t="shared" si="0"/>
        <v>Viable</v>
      </c>
      <c r="F21" s="125" t="str">
        <f t="shared" si="0"/>
        <v>Viable</v>
      </c>
      <c r="G21" s="125" t="str">
        <f t="shared" si="0"/>
        <v>Viable</v>
      </c>
      <c r="H21" s="131">
        <f>COUNTIF(C21:G21,$H$18)</f>
        <v>5</v>
      </c>
    </row>
    <row r="22" spans="2:8" x14ac:dyDescent="0.2">
      <c r="H22" s="131"/>
    </row>
    <row r="24" spans="2:8" x14ac:dyDescent="0.2">
      <c r="B24" s="49" t="s">
        <v>105</v>
      </c>
      <c r="C24" s="50">
        <v>1</v>
      </c>
      <c r="D24" s="50">
        <v>2</v>
      </c>
      <c r="E24" s="50">
        <v>3</v>
      </c>
      <c r="F24" s="50">
        <v>4</v>
      </c>
      <c r="G24" s="50">
        <v>5</v>
      </c>
    </row>
    <row r="25" spans="2:8" x14ac:dyDescent="0.2">
      <c r="B25" s="28" t="s">
        <v>42</v>
      </c>
      <c r="C25" s="11">
        <f>'Financial Projection'!AM8</f>
        <v>60000000</v>
      </c>
      <c r="D25" s="11">
        <f>'Financial Projection'!AN8</f>
        <v>60000000</v>
      </c>
      <c r="E25" s="11">
        <f>'Financial Projection'!AO8</f>
        <v>60000000</v>
      </c>
      <c r="F25" s="11">
        <f>'Financial Projection'!AP8</f>
        <v>63000000</v>
      </c>
      <c r="G25" s="11">
        <f>'Financial Projection'!AQ8</f>
        <v>66150000</v>
      </c>
    </row>
    <row r="26" spans="2:8" x14ac:dyDescent="0.2">
      <c r="B26" s="28" t="s">
        <v>106</v>
      </c>
      <c r="C26" s="11">
        <f>'Financial Projection'!AM15</f>
        <v>30000000</v>
      </c>
      <c r="D26" s="11">
        <f>'Financial Projection'!AN15</f>
        <v>30000000</v>
      </c>
      <c r="E26" s="11">
        <f>'Financial Projection'!AO15</f>
        <v>30000000</v>
      </c>
      <c r="F26" s="11">
        <f>'Financial Projection'!AP15</f>
        <v>30900000</v>
      </c>
      <c r="G26" s="11">
        <f>'Financial Projection'!AQ15</f>
        <v>31827000</v>
      </c>
    </row>
    <row r="27" spans="2:8" x14ac:dyDescent="0.2">
      <c r="B27" s="28" t="s">
        <v>107</v>
      </c>
      <c r="C27" s="11">
        <f>'Financial Projection'!AM28</f>
        <v>18562517.260273974</v>
      </c>
      <c r="D27" s="11">
        <f>'Financial Projection'!AN28</f>
        <v>15399964.931506846</v>
      </c>
      <c r="E27" s="11">
        <f>'Financial Projection'!AO28</f>
        <v>12426963.287671231</v>
      </c>
      <c r="F27" s="11">
        <f>'Financial Projection'!AP28</f>
        <v>11275200</v>
      </c>
      <c r="G27" s="11">
        <f>'Financial Projection'!AQ28</f>
        <v>11490624</v>
      </c>
    </row>
    <row r="28" spans="2:8" x14ac:dyDescent="0.2">
      <c r="B28" s="28" t="s">
        <v>49</v>
      </c>
      <c r="C28" s="11">
        <f>'Financial Projection'!AM30</f>
        <v>11437482.739726026</v>
      </c>
      <c r="D28" s="11">
        <f>'Financial Projection'!AN30</f>
        <v>14600035.068493154</v>
      </c>
      <c r="E28" s="11">
        <f>'Financial Projection'!AO30</f>
        <v>17573036.712328769</v>
      </c>
      <c r="F28" s="11">
        <f>'Financial Projection'!AP30</f>
        <v>20824800</v>
      </c>
      <c r="G28" s="11">
        <f>'Financial Projection'!AQ30</f>
        <v>22832376</v>
      </c>
    </row>
    <row r="29" spans="2:8" x14ac:dyDescent="0.2">
      <c r="B29" s="28"/>
      <c r="C29" s="11"/>
      <c r="D29" s="11"/>
      <c r="E29" s="11"/>
      <c r="F29" s="11"/>
      <c r="G29" s="11"/>
    </row>
    <row r="30" spans="2:8" x14ac:dyDescent="0.2">
      <c r="B30" s="28" t="s">
        <v>55</v>
      </c>
      <c r="C30" s="11">
        <f>'Financial Projection'!AM39</f>
        <v>-35047496.547945209</v>
      </c>
      <c r="D30" s="11">
        <f>'Financial Projection'!AN39</f>
        <v>-2920007.013698631</v>
      </c>
      <c r="E30" s="11">
        <f>'Financial Projection'!AO39</f>
        <v>-3514607.3424657541</v>
      </c>
      <c r="F30" s="11">
        <f>'Financial Projection'!AP39</f>
        <v>-4164960</v>
      </c>
      <c r="G30" s="11">
        <f>'Financial Projection'!AQ39</f>
        <v>-4566475.2</v>
      </c>
    </row>
    <row r="31" spans="2:8" x14ac:dyDescent="0.2">
      <c r="B31" s="28" t="s">
        <v>126</v>
      </c>
      <c r="C31" s="11">
        <f>'Financial Projection'!AM45</f>
        <v>24640000</v>
      </c>
      <c r="D31" s="11">
        <f>'Financial Projection'!AN45</f>
        <v>-12319999.999999998</v>
      </c>
      <c r="E31" s="11">
        <f>'Financial Projection'!AO45</f>
        <v>-12319999.999999998</v>
      </c>
      <c r="F31" s="11">
        <f>'Financial Projection'!AP45</f>
        <v>0</v>
      </c>
      <c r="G31" s="11">
        <f>'Financial Projection'!AQ45</f>
        <v>0</v>
      </c>
    </row>
    <row r="32" spans="2:8" x14ac:dyDescent="0.2">
      <c r="B32" s="28" t="s">
        <v>61</v>
      </c>
      <c r="C32" s="11">
        <f>'Financial Projection'!AM51</f>
        <v>11437482.739726029</v>
      </c>
      <c r="D32" s="11">
        <f>'Financial Projection'!AN51</f>
        <v>14600035.068493154</v>
      </c>
      <c r="E32" s="11">
        <f>'Financial Projection'!AO51</f>
        <v>17573036.712328769</v>
      </c>
      <c r="F32" s="11">
        <f>'Financial Projection'!AP51</f>
        <v>20824800</v>
      </c>
      <c r="G32" s="11">
        <f>'Financial Projection'!AQ51</f>
        <v>22832376</v>
      </c>
    </row>
    <row r="33" spans="2:8" x14ac:dyDescent="0.2">
      <c r="B33" s="28" t="s">
        <v>112</v>
      </c>
      <c r="C33" s="11">
        <f>'Financial Projection'!AM55</f>
        <v>1029986.1917808205</v>
      </c>
      <c r="D33" s="11">
        <f>'Financial Projection'!AN55</f>
        <v>390014.24657534529</v>
      </c>
      <c r="E33" s="11">
        <f>'Financial Projection'!AO55</f>
        <v>2128443.6164383623</v>
      </c>
      <c r="F33" s="11">
        <f>'Financial Projection'!AP55</f>
        <v>18788283.616438363</v>
      </c>
      <c r="G33" s="11">
        <f>'Financial Projection'!AQ55</f>
        <v>37054184.416438363</v>
      </c>
    </row>
    <row r="34" spans="2:8" x14ac:dyDescent="0.2">
      <c r="B34" s="28"/>
      <c r="C34" s="11"/>
      <c r="D34" s="11"/>
      <c r="E34" s="11"/>
      <c r="F34" s="11"/>
      <c r="G34" s="11"/>
    </row>
    <row r="35" spans="2:8" x14ac:dyDescent="0.2">
      <c r="B35" s="28" t="s">
        <v>69</v>
      </c>
      <c r="C35" s="11">
        <f>'Financial Projection'!AM63</f>
        <v>43029986.191780828</v>
      </c>
      <c r="D35" s="11">
        <f>'Financial Projection'!AN63</f>
        <v>42390014.246575348</v>
      </c>
      <c r="E35" s="11">
        <f>'Financial Projection'!AO63</f>
        <v>44128443.616438366</v>
      </c>
      <c r="F35" s="11">
        <f>'Financial Projection'!AP63</f>
        <v>60788283.616438359</v>
      </c>
      <c r="G35" s="11">
        <f>'Financial Projection'!AQ63</f>
        <v>79054184.416438371</v>
      </c>
    </row>
    <row r="36" spans="2:8" x14ac:dyDescent="0.2">
      <c r="B36" s="28" t="s">
        <v>72</v>
      </c>
      <c r="C36" s="11">
        <f>'Financial Projection'!AM69</f>
        <v>24639999.999999996</v>
      </c>
      <c r="D36" s="11">
        <f>'Financial Projection'!AN69</f>
        <v>12319999.999999991</v>
      </c>
      <c r="E36" s="11">
        <f>'Financial Projection'!AO69</f>
        <v>-8.149072527885437E-9</v>
      </c>
      <c r="F36" s="11">
        <f>'Financial Projection'!AP69</f>
        <v>0</v>
      </c>
      <c r="G36" s="11">
        <f>'Financial Projection'!AQ69</f>
        <v>0</v>
      </c>
    </row>
    <row r="37" spans="2:8" x14ac:dyDescent="0.2">
      <c r="B37" s="28" t="s">
        <v>76</v>
      </c>
      <c r="C37" s="11">
        <f>'Financial Projection'!AM75</f>
        <v>18389986.191780824</v>
      </c>
      <c r="D37" s="11">
        <f>'Financial Projection'!AN75</f>
        <v>30070014.246575348</v>
      </c>
      <c r="E37" s="11">
        <f>'Financial Projection'!AO75</f>
        <v>44128443.616438366</v>
      </c>
      <c r="F37" s="11">
        <f>'Financial Projection'!AP75</f>
        <v>60788283.616438366</v>
      </c>
      <c r="G37" s="11">
        <f>'Financial Projection'!AQ75</f>
        <v>79054184.416438371</v>
      </c>
    </row>
    <row r="38" spans="2:8" x14ac:dyDescent="0.2">
      <c r="B38" s="28"/>
      <c r="C38" s="11"/>
      <c r="D38" s="11"/>
      <c r="E38" s="11"/>
      <c r="F38" s="11"/>
      <c r="G38" s="11"/>
    </row>
    <row r="39" spans="2:8" x14ac:dyDescent="0.2">
      <c r="B39" s="28" t="s">
        <v>108</v>
      </c>
      <c r="C39" s="29">
        <f>C28/C35</f>
        <v>0.2658026123631595</v>
      </c>
      <c r="D39" s="29">
        <f>D28/D35</f>
        <v>0.34442156550283959</v>
      </c>
      <c r="E39" s="29">
        <f>E28/E35</f>
        <v>0.39822471114260205</v>
      </c>
      <c r="F39" s="29">
        <f t="shared" ref="F39:G39" si="1">F28/F35</f>
        <v>0.34257917416126155</v>
      </c>
      <c r="G39" s="29">
        <f t="shared" si="1"/>
        <v>0.28881932270307858</v>
      </c>
    </row>
    <row r="40" spans="2:8" x14ac:dyDescent="0.2">
      <c r="B40" s="28" t="s">
        <v>109</v>
      </c>
      <c r="C40" s="29">
        <f>C28/C37</f>
        <v>0.6219408008494246</v>
      </c>
      <c r="D40" s="29">
        <f>D28/D37</f>
        <v>0.48553469076443623</v>
      </c>
      <c r="E40" s="29">
        <f>E28/E37</f>
        <v>0.39822471114260205</v>
      </c>
      <c r="F40" s="29">
        <f>F28/F37</f>
        <v>0.34257917416126155</v>
      </c>
      <c r="G40" s="29">
        <f t="shared" ref="G40" si="2">G28/G37</f>
        <v>0.28881932270307858</v>
      </c>
    </row>
    <row r="41" spans="2:8" x14ac:dyDescent="0.2">
      <c r="B41" s="28" t="s">
        <v>110</v>
      </c>
      <c r="C41" s="30">
        <f>C36/C37</f>
        <v>1.3398596248545602</v>
      </c>
      <c r="D41" s="30">
        <f t="shared" ref="D41:G41" si="3">D36/D37</f>
        <v>0.40971048097867485</v>
      </c>
      <c r="E41" s="30">
        <f t="shared" si="3"/>
        <v>-1.8466711853054819E-16</v>
      </c>
      <c r="F41" s="30">
        <f t="shared" si="3"/>
        <v>0</v>
      </c>
      <c r="G41" s="30">
        <f t="shared" si="3"/>
        <v>0</v>
      </c>
    </row>
    <row r="42" spans="2:8" x14ac:dyDescent="0.2">
      <c r="B42" s="36"/>
      <c r="C42" s="37"/>
      <c r="D42" s="38"/>
      <c r="E42" s="37"/>
      <c r="F42" s="37"/>
      <c r="G42" s="37"/>
    </row>
    <row r="43" spans="2:8" x14ac:dyDescent="0.2">
      <c r="B43" s="36"/>
      <c r="C43" s="37"/>
      <c r="D43" s="38"/>
      <c r="E43" s="37"/>
      <c r="F43" s="37"/>
      <c r="G43" s="37"/>
    </row>
    <row r="44" spans="2:8" x14ac:dyDescent="0.2">
      <c r="B44" s="45" t="s">
        <v>111</v>
      </c>
      <c r="C44" s="46">
        <v>0</v>
      </c>
      <c r="D44" s="46">
        <v>1</v>
      </c>
      <c r="E44" s="46">
        <v>2</v>
      </c>
      <c r="F44" s="46">
        <v>3</v>
      </c>
      <c r="G44" s="46">
        <v>4</v>
      </c>
      <c r="H44" s="46">
        <v>5</v>
      </c>
    </row>
    <row r="45" spans="2:8" x14ac:dyDescent="0.2">
      <c r="B45" s="31" t="s">
        <v>112</v>
      </c>
      <c r="C45" s="11">
        <f>-Input!C62</f>
        <v>-36960000</v>
      </c>
      <c r="D45" s="11">
        <f>Input!N86</f>
        <v>19628966.575342469</v>
      </c>
      <c r="E45" s="11">
        <f>Input!Z86</f>
        <v>36284931.506849311</v>
      </c>
      <c r="F45" s="11">
        <f>Input!AL86</f>
        <v>49967894.794520549</v>
      </c>
      <c r="G45" s="11">
        <v>0</v>
      </c>
      <c r="H45" s="11">
        <v>0</v>
      </c>
    </row>
    <row r="46" spans="2:8" x14ac:dyDescent="0.2">
      <c r="B46" s="31"/>
      <c r="C46" s="11"/>
      <c r="D46" s="11"/>
      <c r="E46" s="11"/>
      <c r="F46" s="11"/>
      <c r="G46" s="11"/>
      <c r="H46" s="11"/>
    </row>
    <row r="47" spans="2:8" x14ac:dyDescent="0.2">
      <c r="B47" s="31" t="s">
        <v>113</v>
      </c>
      <c r="C47" s="32">
        <f>Input!C75</f>
        <v>0.24</v>
      </c>
      <c r="D47" s="32">
        <f>C47</f>
        <v>0.24</v>
      </c>
      <c r="E47" s="32">
        <f>D47</f>
        <v>0.24</v>
      </c>
      <c r="F47" s="32">
        <f>E47</f>
        <v>0.24</v>
      </c>
      <c r="G47" s="32">
        <f t="shared" ref="G47:H47" si="4">F47</f>
        <v>0.24</v>
      </c>
      <c r="H47" s="32">
        <f t="shared" si="4"/>
        <v>0.24</v>
      </c>
    </row>
    <row r="48" spans="2:8" x14ac:dyDescent="0.2">
      <c r="B48" s="31" t="s">
        <v>114</v>
      </c>
      <c r="C48" s="33">
        <f>(1+C47)^-C44</f>
        <v>1</v>
      </c>
      <c r="D48" s="33">
        <f>(1+D47)^-D44</f>
        <v>0.80645161290322587</v>
      </c>
      <c r="E48" s="33">
        <f>(1+E47)^-E44</f>
        <v>0.65036420395421435</v>
      </c>
      <c r="F48" s="33">
        <f t="shared" ref="F48:H48" si="5">(1+F47)^-F44</f>
        <v>0.52448726125339862</v>
      </c>
      <c r="G48" s="33">
        <f t="shared" si="5"/>
        <v>0.42297359778499888</v>
      </c>
      <c r="H48" s="33">
        <f t="shared" si="5"/>
        <v>0.34110774014919265</v>
      </c>
    </row>
    <row r="49" spans="2:8" x14ac:dyDescent="0.2">
      <c r="B49" s="31" t="s">
        <v>115</v>
      </c>
      <c r="C49" s="11">
        <f>C45*C48</f>
        <v>-36960000</v>
      </c>
      <c r="D49" s="11">
        <f>D45*D48</f>
        <v>15829811.754308444</v>
      </c>
      <c r="E49" s="11">
        <f>E45*E48</f>
        <v>23598420.594985243</v>
      </c>
      <c r="F49" s="11">
        <f t="shared" ref="F49:H49" si="6">F45*F48</f>
        <v>26207524.291376036</v>
      </c>
      <c r="G49" s="11">
        <f t="shared" si="6"/>
        <v>0</v>
      </c>
      <c r="H49" s="11">
        <f t="shared" si="6"/>
        <v>0</v>
      </c>
    </row>
    <row r="50" spans="2:8" x14ac:dyDescent="0.2">
      <c r="B50" s="31"/>
      <c r="C50" s="11"/>
      <c r="D50" s="11"/>
      <c r="E50" s="11"/>
      <c r="F50" s="11"/>
      <c r="G50" s="11"/>
      <c r="H50" s="11"/>
    </row>
    <row r="51" spans="2:8" x14ac:dyDescent="0.2">
      <c r="B51" s="31" t="s">
        <v>116</v>
      </c>
      <c r="C51" s="11">
        <f>0</f>
        <v>0</v>
      </c>
      <c r="D51" s="11">
        <f>SUM($C$49:D49)</f>
        <v>-21130188.245691556</v>
      </c>
      <c r="E51" s="11">
        <f>SUM($C$49:E49)</f>
        <v>2468232.3492936864</v>
      </c>
      <c r="F51" s="11">
        <f>SUM($C$49:F49)</f>
        <v>28675756.640669722</v>
      </c>
      <c r="G51" s="11">
        <f>SUM($C$49:G49)</f>
        <v>28675756.640669722</v>
      </c>
      <c r="H51" s="11">
        <f>SUM($C$49:H49)</f>
        <v>28675756.640669722</v>
      </c>
    </row>
    <row r="52" spans="2:8" x14ac:dyDescent="0.2">
      <c r="B52" s="31" t="s">
        <v>117</v>
      </c>
      <c r="C52" s="31"/>
      <c r="D52" s="34">
        <f>IRR(C45:D45)</f>
        <v>-0.46891324200913231</v>
      </c>
      <c r="E52" s="32">
        <f>IRR(C45:E45)</f>
        <v>0.29133499815873298</v>
      </c>
      <c r="F52" s="32">
        <f>IRR(C45:F45)</f>
        <v>0.63614462475663447</v>
      </c>
      <c r="G52" s="32">
        <f>IRR(C45:G45)</f>
        <v>0.63614462475663447</v>
      </c>
      <c r="H52" s="32">
        <f>IRR(C45:H45)</f>
        <v>0.63614462475663447</v>
      </c>
    </row>
    <row r="53" spans="2:8" x14ac:dyDescent="0.2">
      <c r="B53" s="35"/>
      <c r="C53" s="35"/>
      <c r="D53" s="39"/>
      <c r="E53" s="40"/>
      <c r="F53" s="40"/>
      <c r="G53" s="40"/>
      <c r="H53" s="40"/>
    </row>
    <row r="54" spans="2:8" x14ac:dyDescent="0.2">
      <c r="B54" s="35"/>
      <c r="C54" s="35"/>
      <c r="D54" s="39"/>
      <c r="E54" s="40"/>
      <c r="F54" s="40"/>
      <c r="G54" s="40"/>
      <c r="H54" s="40"/>
    </row>
    <row r="55" spans="2:8" x14ac:dyDescent="0.2">
      <c r="B55" s="47" t="s">
        <v>125</v>
      </c>
      <c r="C55" s="48" t="s">
        <v>36</v>
      </c>
      <c r="D55" s="48" t="s">
        <v>37</v>
      </c>
      <c r="E55" s="48" t="s">
        <v>38</v>
      </c>
      <c r="F55" s="48" t="s">
        <v>39</v>
      </c>
      <c r="G55" s="48" t="s">
        <v>40</v>
      </c>
    </row>
    <row r="56" spans="2:8" x14ac:dyDescent="0.2">
      <c r="B56" s="31" t="s">
        <v>123</v>
      </c>
      <c r="C56" s="11">
        <f>'Financial Projection'!AM35</f>
        <v>9240000</v>
      </c>
      <c r="D56" s="11"/>
      <c r="E56" s="11"/>
      <c r="F56" s="11"/>
      <c r="G56" s="11"/>
    </row>
    <row r="57" spans="2:8" x14ac:dyDescent="0.2">
      <c r="B57" s="31"/>
      <c r="C57" s="11"/>
      <c r="D57" s="11"/>
      <c r="E57" s="11"/>
      <c r="F57" s="11"/>
      <c r="G57" s="11"/>
    </row>
    <row r="58" spans="2:8" x14ac:dyDescent="0.2">
      <c r="B58" s="31" t="s">
        <v>118</v>
      </c>
      <c r="C58" s="11">
        <f>-'Financial Projection'!AM36</f>
        <v>2287496.5479452061</v>
      </c>
      <c r="D58" s="11">
        <f>-'Financial Projection'!AN36</f>
        <v>2920007.013698631</v>
      </c>
      <c r="E58" s="11">
        <f>-'Financial Projection'!AO36</f>
        <v>3514607.3424657541</v>
      </c>
      <c r="F58" s="11">
        <f>-'Financial Projection'!AP36</f>
        <v>4164960</v>
      </c>
      <c r="G58" s="11">
        <f>-'Financial Projection'!AQ36</f>
        <v>4566475.2</v>
      </c>
    </row>
    <row r="59" spans="2:8" x14ac:dyDescent="0.2">
      <c r="B59" s="31" t="s">
        <v>124</v>
      </c>
      <c r="C59" s="11">
        <f>C58</f>
        <v>2287496.5479452061</v>
      </c>
      <c r="D59" s="11">
        <f>C59+D58</f>
        <v>5207503.561643837</v>
      </c>
      <c r="E59" s="11">
        <f t="shared" ref="E59:G59" si="7">D59+E58</f>
        <v>8722110.9041095916</v>
      </c>
      <c r="F59" s="11">
        <f t="shared" si="7"/>
        <v>12887070.904109592</v>
      </c>
      <c r="G59" s="11">
        <f t="shared" si="7"/>
        <v>17453546.104109593</v>
      </c>
    </row>
    <row r="60" spans="2:8" x14ac:dyDescent="0.2">
      <c r="B60" s="35"/>
      <c r="C60" s="16"/>
      <c r="D60" s="16"/>
      <c r="E60" s="16"/>
      <c r="F60" s="16"/>
      <c r="G60" s="16"/>
    </row>
    <row r="61" spans="2:8" x14ac:dyDescent="0.2">
      <c r="B61" s="35"/>
      <c r="C61" s="16"/>
      <c r="D61" s="16"/>
      <c r="E61" s="16"/>
      <c r="F61" s="16"/>
      <c r="G61" s="16"/>
    </row>
  </sheetData>
  <sheetProtection algorithmName="SHA-512" hashValue="l8Brrq0EOHfrxtgfv8mQ7bCFYMl7kxEdqcUbK8CszUbIYyu906iQDX7NLunBfZr5100c0Ly6Fh12BBMIOad/pg==" saltValue="bGzqkvwWEFj+KE1QXjYFUw==" spinCount="100000" sheet="1" objects="1" scenarios="1"/>
  <pageMargins left="0.7" right="0.7" top="0.75" bottom="0.75" header="0.3" footer="0.3"/>
  <pageSetup orientation="portrait" r:id="rId1"/>
  <ignoredErrors>
    <ignoredError sqref="C39:G39 D52:H52 D41:G41 D40:G40" evalErro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71523-9A00-4C6F-B403-EBCAA50339A4}">
  <dimension ref="B3:E22"/>
  <sheetViews>
    <sheetView showGridLines="0" zoomScale="90" zoomScaleNormal="90" workbookViewId="0">
      <selection activeCell="D6" sqref="D6"/>
    </sheetView>
  </sheetViews>
  <sheetFormatPr defaultRowHeight="15" x14ac:dyDescent="0.25"/>
  <cols>
    <col min="1" max="1" width="3.5703125" customWidth="1"/>
    <col min="3" max="3" width="20.28515625" style="67" customWidth="1"/>
    <col min="4" max="4" width="154.42578125" style="67" customWidth="1"/>
    <col min="5" max="5" width="11.42578125" bestFit="1" customWidth="1"/>
  </cols>
  <sheetData>
    <row r="3" spans="2:5" x14ac:dyDescent="0.25">
      <c r="D3" s="111" t="s">
        <v>226</v>
      </c>
    </row>
    <row r="4" spans="2:5" x14ac:dyDescent="0.25">
      <c r="D4" s="110"/>
    </row>
    <row r="5" spans="2:5" s="70" customFormat="1" ht="15.75" x14ac:dyDescent="0.25">
      <c r="B5" s="68" t="s">
        <v>173</v>
      </c>
      <c r="C5" s="69" t="s">
        <v>174</v>
      </c>
      <c r="D5" s="69" t="s">
        <v>175</v>
      </c>
      <c r="E5" s="68" t="s">
        <v>176</v>
      </c>
    </row>
    <row r="6" spans="2:5" ht="43.5" x14ac:dyDescent="0.25">
      <c r="B6" s="6">
        <v>1</v>
      </c>
      <c r="C6" s="71" t="s">
        <v>177</v>
      </c>
      <c r="D6" s="71" t="s">
        <v>178</v>
      </c>
      <c r="E6" s="72"/>
    </row>
    <row r="7" spans="2:5" ht="57.75" x14ac:dyDescent="0.25">
      <c r="B7" s="6">
        <v>2</v>
      </c>
      <c r="C7" s="71" t="s">
        <v>179</v>
      </c>
      <c r="D7" s="71" t="s">
        <v>180</v>
      </c>
      <c r="E7" s="72"/>
    </row>
    <row r="8" spans="2:5" ht="72" x14ac:dyDescent="0.25">
      <c r="B8" s="6">
        <v>3</v>
      </c>
      <c r="C8" s="71" t="s">
        <v>181</v>
      </c>
      <c r="D8" s="71" t="s">
        <v>182</v>
      </c>
      <c r="E8" s="72"/>
    </row>
    <row r="9" spans="2:5" ht="72" x14ac:dyDescent="0.25">
      <c r="B9" s="6">
        <v>4</v>
      </c>
      <c r="C9" s="71" t="s">
        <v>183</v>
      </c>
      <c r="D9" s="71" t="s">
        <v>184</v>
      </c>
      <c r="E9" s="72"/>
    </row>
    <row r="10" spans="2:5" ht="57.75" x14ac:dyDescent="0.25">
      <c r="B10" s="6">
        <v>5</v>
      </c>
      <c r="C10" s="71" t="s">
        <v>185</v>
      </c>
      <c r="D10" s="71" t="s">
        <v>186</v>
      </c>
      <c r="E10" s="72"/>
    </row>
    <row r="11" spans="2:5" ht="57.75" x14ac:dyDescent="0.25">
      <c r="B11" s="6">
        <v>6</v>
      </c>
      <c r="C11" s="71" t="s">
        <v>187</v>
      </c>
      <c r="D11" s="71" t="s">
        <v>188</v>
      </c>
      <c r="E11" s="72"/>
    </row>
    <row r="12" spans="2:5" ht="72" x14ac:dyDescent="0.25">
      <c r="B12" s="6">
        <v>7</v>
      </c>
      <c r="C12" s="71" t="s">
        <v>189</v>
      </c>
      <c r="D12" s="71" t="s">
        <v>190</v>
      </c>
      <c r="E12" s="72"/>
    </row>
    <row r="13" spans="2:5" ht="86.25" x14ac:dyDescent="0.25">
      <c r="B13" s="6">
        <v>8</v>
      </c>
      <c r="C13" s="71" t="s">
        <v>191</v>
      </c>
      <c r="D13" s="71" t="s">
        <v>192</v>
      </c>
      <c r="E13" s="72"/>
    </row>
    <row r="14" spans="2:5" ht="77.25" customHeight="1" x14ac:dyDescent="0.25">
      <c r="B14" s="6">
        <v>9</v>
      </c>
      <c r="C14" s="71" t="s">
        <v>193</v>
      </c>
      <c r="D14" s="71" t="s">
        <v>194</v>
      </c>
      <c r="E14" s="72"/>
    </row>
    <row r="15" spans="2:5" ht="72" x14ac:dyDescent="0.25">
      <c r="B15" s="6">
        <v>10</v>
      </c>
      <c r="C15" s="71" t="s">
        <v>195</v>
      </c>
      <c r="D15" s="71" t="s">
        <v>196</v>
      </c>
      <c r="E15" s="72"/>
    </row>
    <row r="16" spans="2:5" ht="86.25" x14ac:dyDescent="0.25">
      <c r="B16" s="6">
        <v>11</v>
      </c>
      <c r="C16" s="71" t="s">
        <v>197</v>
      </c>
      <c r="D16" s="71" t="s">
        <v>198</v>
      </c>
      <c r="E16" s="72"/>
    </row>
    <row r="17" spans="2:5" ht="72" x14ac:dyDescent="0.25">
      <c r="B17" s="6">
        <v>12</v>
      </c>
      <c r="C17" s="71" t="s">
        <v>199</v>
      </c>
      <c r="D17" s="71" t="s">
        <v>200</v>
      </c>
      <c r="E17" s="72"/>
    </row>
    <row r="18" spans="2:5" ht="59.25" customHeight="1" x14ac:dyDescent="0.25">
      <c r="B18" s="6">
        <v>13</v>
      </c>
      <c r="C18" s="71" t="s">
        <v>201</v>
      </c>
      <c r="D18" s="71" t="s">
        <v>202</v>
      </c>
      <c r="E18" s="72"/>
    </row>
    <row r="19" spans="2:5" ht="72" x14ac:dyDescent="0.25">
      <c r="B19" s="6">
        <v>14</v>
      </c>
      <c r="C19" s="71" t="s">
        <v>203</v>
      </c>
      <c r="D19" s="71" t="s">
        <v>204</v>
      </c>
      <c r="E19" s="72"/>
    </row>
    <row r="20" spans="2:5" ht="75" customHeight="1" x14ac:dyDescent="0.25">
      <c r="B20" s="6">
        <v>15</v>
      </c>
      <c r="C20" s="71" t="s">
        <v>205</v>
      </c>
      <c r="D20" s="71" t="s">
        <v>206</v>
      </c>
      <c r="E20" s="72"/>
    </row>
    <row r="21" spans="2:5" ht="86.25" x14ac:dyDescent="0.25">
      <c r="B21" s="6">
        <v>16</v>
      </c>
      <c r="C21" s="71" t="s">
        <v>207</v>
      </c>
      <c r="D21" s="71" t="s">
        <v>208</v>
      </c>
      <c r="E21" s="72"/>
    </row>
    <row r="22" spans="2:5" ht="100.5" x14ac:dyDescent="0.25">
      <c r="B22" s="6">
        <v>17</v>
      </c>
      <c r="C22" s="71" t="s">
        <v>209</v>
      </c>
      <c r="D22" s="71" t="s">
        <v>210</v>
      </c>
      <c r="E22" s="72"/>
    </row>
  </sheetData>
  <sheetProtection algorithmName="SHA-512" hashValue="DJECX1Vif3wBmrK5r9hj4woDL4MmA23XHToD0Rx968V6bUxLGFAk6Km7ClH2o0Mh2knueK+gwkJbmn0MTZApvQ==" saltValue="b5Bo6EnQZC26sZ9kvRpngw==" spinCount="100000" sheet="1" objects="1" scenarios="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40488-73D9-44C6-9A7D-5F8A08D4032D}">
  <dimension ref="B4:AM87"/>
  <sheetViews>
    <sheetView showGridLines="0" topLeftCell="B1" zoomScale="85" zoomScaleNormal="85" workbookViewId="0">
      <pane xSplit="1" ySplit="2" topLeftCell="C3" activePane="bottomRight" state="frozen"/>
      <selection activeCell="B1" sqref="B1"/>
      <selection pane="topRight" activeCell="C1" sqref="C1"/>
      <selection pane="bottomLeft" activeCell="B4" sqref="B4"/>
      <selection pane="bottomRight" activeCell="C3" sqref="C3"/>
    </sheetView>
  </sheetViews>
  <sheetFormatPr defaultRowHeight="14.25" outlineLevelCol="1" x14ac:dyDescent="0.2"/>
  <cols>
    <col min="1" max="1" width="1.7109375" style="3" customWidth="1"/>
    <col min="2" max="2" width="41.42578125" style="3" bestFit="1" customWidth="1"/>
    <col min="3" max="3" width="16" style="3" customWidth="1" outlineLevel="1"/>
    <col min="4" max="37" width="15.5703125" style="3" customWidth="1" outlineLevel="1"/>
    <col min="38" max="38" width="16" style="3" bestFit="1" customWidth="1" outlineLevel="1"/>
    <col min="39" max="39" width="18.28515625" style="3" bestFit="1" customWidth="1"/>
    <col min="40" max="40" width="16.85546875" style="3" bestFit="1" customWidth="1"/>
    <col min="41" max="43" width="18.28515625" style="3" bestFit="1" customWidth="1"/>
    <col min="44" max="66" width="9.140625" style="3"/>
    <col min="67" max="67" width="15.42578125" style="3" bestFit="1" customWidth="1"/>
    <col min="68" max="16384" width="9.140625" style="3"/>
  </cols>
  <sheetData>
    <row r="4" spans="2:3" x14ac:dyDescent="0.2">
      <c r="B4" s="59" t="s">
        <v>144</v>
      </c>
      <c r="C4" s="59"/>
    </row>
    <row r="5" spans="2:3" x14ac:dyDescent="0.2">
      <c r="B5" s="101" t="s">
        <v>139</v>
      </c>
      <c r="C5" s="106">
        <v>4</v>
      </c>
    </row>
    <row r="6" spans="2:3" x14ac:dyDescent="0.2">
      <c r="B6" s="101" t="s">
        <v>140</v>
      </c>
      <c r="C6" s="107">
        <v>2400</v>
      </c>
    </row>
    <row r="7" spans="2:3" x14ac:dyDescent="0.2">
      <c r="B7" s="101" t="s">
        <v>141</v>
      </c>
      <c r="C7" s="106">
        <v>52</v>
      </c>
    </row>
    <row r="8" spans="2:3" x14ac:dyDescent="0.2">
      <c r="B8" s="101" t="s">
        <v>142</v>
      </c>
      <c r="C8" s="106">
        <v>12</v>
      </c>
    </row>
    <row r="9" spans="2:3" x14ac:dyDescent="0.2">
      <c r="B9" s="101" t="s">
        <v>143</v>
      </c>
      <c r="C9" s="106">
        <f>C6/C8</f>
        <v>200</v>
      </c>
    </row>
    <row r="10" spans="2:3" s="27" customFormat="1" x14ac:dyDescent="0.2">
      <c r="B10" s="101" t="s">
        <v>132</v>
      </c>
      <c r="C10" s="103">
        <v>25000</v>
      </c>
    </row>
    <row r="11" spans="2:3" s="27" customFormat="1" x14ac:dyDescent="0.2">
      <c r="B11" s="101" t="s">
        <v>136</v>
      </c>
      <c r="C11" s="103">
        <v>6000</v>
      </c>
    </row>
    <row r="12" spans="2:3" s="27" customFormat="1" x14ac:dyDescent="0.2">
      <c r="B12" s="101" t="s">
        <v>137</v>
      </c>
      <c r="C12" s="103">
        <v>5000</v>
      </c>
    </row>
    <row r="13" spans="2:3" s="27" customFormat="1" x14ac:dyDescent="0.2">
      <c r="B13" s="101" t="s">
        <v>138</v>
      </c>
      <c r="C13" s="103">
        <v>1500</v>
      </c>
    </row>
    <row r="14" spans="2:3" x14ac:dyDescent="0.2">
      <c r="B14" s="101" t="s">
        <v>170</v>
      </c>
      <c r="C14" s="108">
        <v>0.05</v>
      </c>
    </row>
    <row r="15" spans="2:3" x14ac:dyDescent="0.2">
      <c r="B15" s="101" t="s">
        <v>171</v>
      </c>
      <c r="C15" s="109">
        <v>0.03</v>
      </c>
    </row>
    <row r="16" spans="2:3" x14ac:dyDescent="0.2">
      <c r="B16" s="101" t="s">
        <v>172</v>
      </c>
      <c r="C16" s="109">
        <v>0.02</v>
      </c>
    </row>
    <row r="17" spans="2:38" s="27" customFormat="1" ht="15" x14ac:dyDescent="0.25">
      <c r="C17" s="52"/>
      <c r="D17" s="52"/>
    </row>
    <row r="18" spans="2:38" s="27" customFormat="1" x14ac:dyDescent="0.2">
      <c r="B18" s="53"/>
      <c r="C18" s="53" t="s">
        <v>0</v>
      </c>
      <c r="D18" s="53" t="s">
        <v>1</v>
      </c>
      <c r="E18" s="53" t="s">
        <v>2</v>
      </c>
      <c r="F18" s="53" t="s">
        <v>3</v>
      </c>
      <c r="G18" s="53" t="s">
        <v>4</v>
      </c>
      <c r="H18" s="53" t="s">
        <v>5</v>
      </c>
      <c r="I18" s="53" t="s">
        <v>6</v>
      </c>
      <c r="J18" s="53" t="s">
        <v>7</v>
      </c>
      <c r="K18" s="53" t="s">
        <v>8</v>
      </c>
      <c r="L18" s="53" t="s">
        <v>9</v>
      </c>
      <c r="M18" s="53" t="s">
        <v>10</v>
      </c>
      <c r="N18" s="53" t="s">
        <v>11</v>
      </c>
      <c r="O18" s="53" t="s">
        <v>12</v>
      </c>
      <c r="P18" s="53" t="s">
        <v>13</v>
      </c>
      <c r="Q18" s="53" t="s">
        <v>14</v>
      </c>
      <c r="R18" s="53" t="s">
        <v>15</v>
      </c>
      <c r="S18" s="53" t="s">
        <v>16</v>
      </c>
      <c r="T18" s="53" t="s">
        <v>17</v>
      </c>
      <c r="U18" s="53" t="s">
        <v>18</v>
      </c>
      <c r="V18" s="53" t="s">
        <v>19</v>
      </c>
      <c r="W18" s="53" t="s">
        <v>20</v>
      </c>
      <c r="X18" s="53" t="s">
        <v>21</v>
      </c>
      <c r="Y18" s="53" t="s">
        <v>22</v>
      </c>
      <c r="Z18" s="53" t="s">
        <v>23</v>
      </c>
      <c r="AA18" s="53" t="s">
        <v>24</v>
      </c>
      <c r="AB18" s="53" t="s">
        <v>25</v>
      </c>
      <c r="AC18" s="53" t="s">
        <v>26</v>
      </c>
      <c r="AD18" s="53" t="s">
        <v>27</v>
      </c>
      <c r="AE18" s="53" t="s">
        <v>28</v>
      </c>
      <c r="AF18" s="53" t="s">
        <v>29</v>
      </c>
      <c r="AG18" s="53" t="s">
        <v>30</v>
      </c>
      <c r="AH18" s="53" t="s">
        <v>31</v>
      </c>
      <c r="AI18" s="53" t="s">
        <v>32</v>
      </c>
      <c r="AJ18" s="53" t="s">
        <v>33</v>
      </c>
      <c r="AK18" s="53" t="s">
        <v>34</v>
      </c>
      <c r="AL18" s="53" t="s">
        <v>35</v>
      </c>
    </row>
    <row r="19" spans="2:38" s="27" customFormat="1" x14ac:dyDescent="0.2">
      <c r="B19" s="54" t="s">
        <v>41</v>
      </c>
      <c r="C19" s="21">
        <f>$C$10*$C$9</f>
        <v>5000000</v>
      </c>
      <c r="D19" s="21">
        <f t="shared" ref="D19:AL19" si="0">$C$10*$C$9</f>
        <v>5000000</v>
      </c>
      <c r="E19" s="21">
        <f t="shared" si="0"/>
        <v>5000000</v>
      </c>
      <c r="F19" s="21">
        <f t="shared" si="0"/>
        <v>5000000</v>
      </c>
      <c r="G19" s="21">
        <f t="shared" si="0"/>
        <v>5000000</v>
      </c>
      <c r="H19" s="21">
        <f t="shared" si="0"/>
        <v>5000000</v>
      </c>
      <c r="I19" s="21">
        <f t="shared" si="0"/>
        <v>5000000</v>
      </c>
      <c r="J19" s="21">
        <f t="shared" si="0"/>
        <v>5000000</v>
      </c>
      <c r="K19" s="21">
        <f t="shared" si="0"/>
        <v>5000000</v>
      </c>
      <c r="L19" s="21">
        <f t="shared" si="0"/>
        <v>5000000</v>
      </c>
      <c r="M19" s="21">
        <f t="shared" si="0"/>
        <v>5000000</v>
      </c>
      <c r="N19" s="21">
        <f t="shared" si="0"/>
        <v>5000000</v>
      </c>
      <c r="O19" s="21">
        <f t="shared" si="0"/>
        <v>5000000</v>
      </c>
      <c r="P19" s="21">
        <f t="shared" si="0"/>
        <v>5000000</v>
      </c>
      <c r="Q19" s="21">
        <f t="shared" si="0"/>
        <v>5000000</v>
      </c>
      <c r="R19" s="21">
        <f t="shared" si="0"/>
        <v>5000000</v>
      </c>
      <c r="S19" s="21">
        <f t="shared" si="0"/>
        <v>5000000</v>
      </c>
      <c r="T19" s="21">
        <f t="shared" si="0"/>
        <v>5000000</v>
      </c>
      <c r="U19" s="21">
        <f t="shared" si="0"/>
        <v>5000000</v>
      </c>
      <c r="V19" s="21">
        <f t="shared" si="0"/>
        <v>5000000</v>
      </c>
      <c r="W19" s="21">
        <f t="shared" si="0"/>
        <v>5000000</v>
      </c>
      <c r="X19" s="21">
        <f t="shared" si="0"/>
        <v>5000000</v>
      </c>
      <c r="Y19" s="21">
        <f t="shared" si="0"/>
        <v>5000000</v>
      </c>
      <c r="Z19" s="21">
        <f t="shared" si="0"/>
        <v>5000000</v>
      </c>
      <c r="AA19" s="21">
        <f t="shared" si="0"/>
        <v>5000000</v>
      </c>
      <c r="AB19" s="21">
        <f t="shared" si="0"/>
        <v>5000000</v>
      </c>
      <c r="AC19" s="21">
        <f t="shared" si="0"/>
        <v>5000000</v>
      </c>
      <c r="AD19" s="21">
        <f t="shared" si="0"/>
        <v>5000000</v>
      </c>
      <c r="AE19" s="21">
        <f t="shared" si="0"/>
        <v>5000000</v>
      </c>
      <c r="AF19" s="21">
        <f t="shared" si="0"/>
        <v>5000000</v>
      </c>
      <c r="AG19" s="21">
        <f t="shared" si="0"/>
        <v>5000000</v>
      </c>
      <c r="AH19" s="21">
        <f t="shared" si="0"/>
        <v>5000000</v>
      </c>
      <c r="AI19" s="21">
        <f t="shared" si="0"/>
        <v>5000000</v>
      </c>
      <c r="AJ19" s="21">
        <f t="shared" si="0"/>
        <v>5000000</v>
      </c>
      <c r="AK19" s="21">
        <f t="shared" si="0"/>
        <v>5000000</v>
      </c>
      <c r="AL19" s="21">
        <f t="shared" si="0"/>
        <v>5000000</v>
      </c>
    </row>
    <row r="20" spans="2:38" s="27" customFormat="1" x14ac:dyDescent="0.2">
      <c r="B20" s="56" t="s">
        <v>42</v>
      </c>
      <c r="C20" s="21">
        <f t="shared" ref="C20:AL20" si="1">C19</f>
        <v>5000000</v>
      </c>
      <c r="D20" s="21">
        <f t="shared" si="1"/>
        <v>5000000</v>
      </c>
      <c r="E20" s="21">
        <f t="shared" si="1"/>
        <v>5000000</v>
      </c>
      <c r="F20" s="21">
        <f t="shared" si="1"/>
        <v>5000000</v>
      </c>
      <c r="G20" s="21">
        <f t="shared" si="1"/>
        <v>5000000</v>
      </c>
      <c r="H20" s="21">
        <f t="shared" si="1"/>
        <v>5000000</v>
      </c>
      <c r="I20" s="21">
        <f t="shared" si="1"/>
        <v>5000000</v>
      </c>
      <c r="J20" s="21">
        <f t="shared" si="1"/>
        <v>5000000</v>
      </c>
      <c r="K20" s="21">
        <f t="shared" si="1"/>
        <v>5000000</v>
      </c>
      <c r="L20" s="21">
        <f t="shared" si="1"/>
        <v>5000000</v>
      </c>
      <c r="M20" s="21">
        <f t="shared" si="1"/>
        <v>5000000</v>
      </c>
      <c r="N20" s="21">
        <f t="shared" si="1"/>
        <v>5000000</v>
      </c>
      <c r="O20" s="21">
        <f t="shared" si="1"/>
        <v>5000000</v>
      </c>
      <c r="P20" s="21">
        <f t="shared" si="1"/>
        <v>5000000</v>
      </c>
      <c r="Q20" s="21">
        <f t="shared" si="1"/>
        <v>5000000</v>
      </c>
      <c r="R20" s="21">
        <f t="shared" si="1"/>
        <v>5000000</v>
      </c>
      <c r="S20" s="21">
        <f t="shared" si="1"/>
        <v>5000000</v>
      </c>
      <c r="T20" s="21">
        <f t="shared" si="1"/>
        <v>5000000</v>
      </c>
      <c r="U20" s="21">
        <f t="shared" si="1"/>
        <v>5000000</v>
      </c>
      <c r="V20" s="21">
        <f t="shared" si="1"/>
        <v>5000000</v>
      </c>
      <c r="W20" s="21">
        <f t="shared" si="1"/>
        <v>5000000</v>
      </c>
      <c r="X20" s="21">
        <f t="shared" si="1"/>
        <v>5000000</v>
      </c>
      <c r="Y20" s="21">
        <f t="shared" si="1"/>
        <v>5000000</v>
      </c>
      <c r="Z20" s="21">
        <f t="shared" si="1"/>
        <v>5000000</v>
      </c>
      <c r="AA20" s="21">
        <f t="shared" si="1"/>
        <v>5000000</v>
      </c>
      <c r="AB20" s="21">
        <f t="shared" si="1"/>
        <v>5000000</v>
      </c>
      <c r="AC20" s="21">
        <f t="shared" si="1"/>
        <v>5000000</v>
      </c>
      <c r="AD20" s="21">
        <f t="shared" si="1"/>
        <v>5000000</v>
      </c>
      <c r="AE20" s="21">
        <f t="shared" si="1"/>
        <v>5000000</v>
      </c>
      <c r="AF20" s="21">
        <f t="shared" si="1"/>
        <v>5000000</v>
      </c>
      <c r="AG20" s="21">
        <f t="shared" si="1"/>
        <v>5000000</v>
      </c>
      <c r="AH20" s="21">
        <f t="shared" si="1"/>
        <v>5000000</v>
      </c>
      <c r="AI20" s="21">
        <f t="shared" si="1"/>
        <v>5000000</v>
      </c>
      <c r="AJ20" s="21">
        <f t="shared" si="1"/>
        <v>5000000</v>
      </c>
      <c r="AK20" s="21">
        <f t="shared" si="1"/>
        <v>5000000</v>
      </c>
      <c r="AL20" s="21">
        <f t="shared" si="1"/>
        <v>5000000</v>
      </c>
    </row>
    <row r="21" spans="2:38" s="27" customFormat="1" x14ac:dyDescent="0.2">
      <c r="B21" s="31"/>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row>
    <row r="22" spans="2:38" s="27" customFormat="1" x14ac:dyDescent="0.2">
      <c r="B22" s="57" t="s">
        <v>129</v>
      </c>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row>
    <row r="23" spans="2:38" s="27" customFormat="1" x14ac:dyDescent="0.2">
      <c r="B23" s="51" t="s">
        <v>133</v>
      </c>
      <c r="C23" s="21">
        <f>$C$11*$C$9</f>
        <v>1200000</v>
      </c>
      <c r="D23" s="21">
        <f t="shared" ref="D23:AL23" si="2">$C$11*$C$9</f>
        <v>1200000</v>
      </c>
      <c r="E23" s="21">
        <f t="shared" si="2"/>
        <v>1200000</v>
      </c>
      <c r="F23" s="21">
        <f t="shared" si="2"/>
        <v>1200000</v>
      </c>
      <c r="G23" s="21">
        <f t="shared" si="2"/>
        <v>1200000</v>
      </c>
      <c r="H23" s="21">
        <f t="shared" si="2"/>
        <v>1200000</v>
      </c>
      <c r="I23" s="21">
        <f t="shared" si="2"/>
        <v>1200000</v>
      </c>
      <c r="J23" s="21">
        <f t="shared" si="2"/>
        <v>1200000</v>
      </c>
      <c r="K23" s="21">
        <f t="shared" si="2"/>
        <v>1200000</v>
      </c>
      <c r="L23" s="21">
        <f t="shared" si="2"/>
        <v>1200000</v>
      </c>
      <c r="M23" s="21">
        <f t="shared" si="2"/>
        <v>1200000</v>
      </c>
      <c r="N23" s="21">
        <f t="shared" si="2"/>
        <v>1200000</v>
      </c>
      <c r="O23" s="21">
        <f t="shared" si="2"/>
        <v>1200000</v>
      </c>
      <c r="P23" s="21">
        <f t="shared" si="2"/>
        <v>1200000</v>
      </c>
      <c r="Q23" s="21">
        <f t="shared" si="2"/>
        <v>1200000</v>
      </c>
      <c r="R23" s="21">
        <f t="shared" si="2"/>
        <v>1200000</v>
      </c>
      <c r="S23" s="21">
        <f t="shared" si="2"/>
        <v>1200000</v>
      </c>
      <c r="T23" s="21">
        <f t="shared" si="2"/>
        <v>1200000</v>
      </c>
      <c r="U23" s="21">
        <f t="shared" si="2"/>
        <v>1200000</v>
      </c>
      <c r="V23" s="21">
        <f t="shared" si="2"/>
        <v>1200000</v>
      </c>
      <c r="W23" s="21">
        <f t="shared" si="2"/>
        <v>1200000</v>
      </c>
      <c r="X23" s="21">
        <f t="shared" si="2"/>
        <v>1200000</v>
      </c>
      <c r="Y23" s="21">
        <f t="shared" si="2"/>
        <v>1200000</v>
      </c>
      <c r="Z23" s="21">
        <f t="shared" si="2"/>
        <v>1200000</v>
      </c>
      <c r="AA23" s="21">
        <f t="shared" si="2"/>
        <v>1200000</v>
      </c>
      <c r="AB23" s="21">
        <f t="shared" si="2"/>
        <v>1200000</v>
      </c>
      <c r="AC23" s="21">
        <f t="shared" si="2"/>
        <v>1200000</v>
      </c>
      <c r="AD23" s="21">
        <f t="shared" si="2"/>
        <v>1200000</v>
      </c>
      <c r="AE23" s="21">
        <f t="shared" si="2"/>
        <v>1200000</v>
      </c>
      <c r="AF23" s="21">
        <f t="shared" si="2"/>
        <v>1200000</v>
      </c>
      <c r="AG23" s="21">
        <f t="shared" si="2"/>
        <v>1200000</v>
      </c>
      <c r="AH23" s="21">
        <f t="shared" si="2"/>
        <v>1200000</v>
      </c>
      <c r="AI23" s="21">
        <f t="shared" si="2"/>
        <v>1200000</v>
      </c>
      <c r="AJ23" s="21">
        <f t="shared" si="2"/>
        <v>1200000</v>
      </c>
      <c r="AK23" s="21">
        <f t="shared" si="2"/>
        <v>1200000</v>
      </c>
      <c r="AL23" s="21">
        <f t="shared" si="2"/>
        <v>1200000</v>
      </c>
    </row>
    <row r="24" spans="2:38" s="27" customFormat="1" x14ac:dyDescent="0.2">
      <c r="B24" s="51" t="s">
        <v>134</v>
      </c>
      <c r="C24" s="21">
        <f>$C$12*$C$9</f>
        <v>1000000</v>
      </c>
      <c r="D24" s="21">
        <f t="shared" ref="D24:AL24" si="3">$C$12*$C$9</f>
        <v>1000000</v>
      </c>
      <c r="E24" s="21">
        <f t="shared" si="3"/>
        <v>1000000</v>
      </c>
      <c r="F24" s="21">
        <f t="shared" si="3"/>
        <v>1000000</v>
      </c>
      <c r="G24" s="21">
        <f t="shared" si="3"/>
        <v>1000000</v>
      </c>
      <c r="H24" s="21">
        <f t="shared" si="3"/>
        <v>1000000</v>
      </c>
      <c r="I24" s="21">
        <f t="shared" si="3"/>
        <v>1000000</v>
      </c>
      <c r="J24" s="21">
        <f t="shared" si="3"/>
        <v>1000000</v>
      </c>
      <c r="K24" s="21">
        <f t="shared" si="3"/>
        <v>1000000</v>
      </c>
      <c r="L24" s="21">
        <f t="shared" si="3"/>
        <v>1000000</v>
      </c>
      <c r="M24" s="21">
        <f t="shared" si="3"/>
        <v>1000000</v>
      </c>
      <c r="N24" s="21">
        <f t="shared" si="3"/>
        <v>1000000</v>
      </c>
      <c r="O24" s="21">
        <f t="shared" si="3"/>
        <v>1000000</v>
      </c>
      <c r="P24" s="21">
        <f t="shared" si="3"/>
        <v>1000000</v>
      </c>
      <c r="Q24" s="21">
        <f t="shared" si="3"/>
        <v>1000000</v>
      </c>
      <c r="R24" s="21">
        <f t="shared" si="3"/>
        <v>1000000</v>
      </c>
      <c r="S24" s="21">
        <f t="shared" si="3"/>
        <v>1000000</v>
      </c>
      <c r="T24" s="21">
        <f t="shared" si="3"/>
        <v>1000000</v>
      </c>
      <c r="U24" s="21">
        <f t="shared" si="3"/>
        <v>1000000</v>
      </c>
      <c r="V24" s="21">
        <f t="shared" si="3"/>
        <v>1000000</v>
      </c>
      <c r="W24" s="21">
        <f t="shared" si="3"/>
        <v>1000000</v>
      </c>
      <c r="X24" s="21">
        <f t="shared" si="3"/>
        <v>1000000</v>
      </c>
      <c r="Y24" s="21">
        <f t="shared" si="3"/>
        <v>1000000</v>
      </c>
      <c r="Z24" s="21">
        <f t="shared" si="3"/>
        <v>1000000</v>
      </c>
      <c r="AA24" s="21">
        <f t="shared" si="3"/>
        <v>1000000</v>
      </c>
      <c r="AB24" s="21">
        <f t="shared" si="3"/>
        <v>1000000</v>
      </c>
      <c r="AC24" s="21">
        <f t="shared" si="3"/>
        <v>1000000</v>
      </c>
      <c r="AD24" s="21">
        <f t="shared" si="3"/>
        <v>1000000</v>
      </c>
      <c r="AE24" s="21">
        <f t="shared" si="3"/>
        <v>1000000</v>
      </c>
      <c r="AF24" s="21">
        <f t="shared" si="3"/>
        <v>1000000</v>
      </c>
      <c r="AG24" s="21">
        <f t="shared" si="3"/>
        <v>1000000</v>
      </c>
      <c r="AH24" s="21">
        <f t="shared" si="3"/>
        <v>1000000</v>
      </c>
      <c r="AI24" s="21">
        <f t="shared" si="3"/>
        <v>1000000</v>
      </c>
      <c r="AJ24" s="21">
        <f t="shared" si="3"/>
        <v>1000000</v>
      </c>
      <c r="AK24" s="21">
        <f t="shared" si="3"/>
        <v>1000000</v>
      </c>
      <c r="AL24" s="21">
        <f t="shared" si="3"/>
        <v>1000000</v>
      </c>
    </row>
    <row r="25" spans="2:38" s="27" customFormat="1" x14ac:dyDescent="0.2">
      <c r="B25" s="51" t="s">
        <v>135</v>
      </c>
      <c r="C25" s="21">
        <f>$C$13*$C$9</f>
        <v>300000</v>
      </c>
      <c r="D25" s="21">
        <f t="shared" ref="D25:AL25" si="4">$C$13*$C$9</f>
        <v>300000</v>
      </c>
      <c r="E25" s="21">
        <f t="shared" si="4"/>
        <v>300000</v>
      </c>
      <c r="F25" s="21">
        <f t="shared" si="4"/>
        <v>300000</v>
      </c>
      <c r="G25" s="21">
        <f t="shared" si="4"/>
        <v>300000</v>
      </c>
      <c r="H25" s="21">
        <f t="shared" si="4"/>
        <v>300000</v>
      </c>
      <c r="I25" s="21">
        <f t="shared" si="4"/>
        <v>300000</v>
      </c>
      <c r="J25" s="21">
        <f t="shared" si="4"/>
        <v>300000</v>
      </c>
      <c r="K25" s="21">
        <f t="shared" si="4"/>
        <v>300000</v>
      </c>
      <c r="L25" s="21">
        <f t="shared" si="4"/>
        <v>300000</v>
      </c>
      <c r="M25" s="21">
        <f t="shared" si="4"/>
        <v>300000</v>
      </c>
      <c r="N25" s="21">
        <f t="shared" si="4"/>
        <v>300000</v>
      </c>
      <c r="O25" s="21">
        <f t="shared" si="4"/>
        <v>300000</v>
      </c>
      <c r="P25" s="21">
        <f t="shared" si="4"/>
        <v>300000</v>
      </c>
      <c r="Q25" s="21">
        <f t="shared" si="4"/>
        <v>300000</v>
      </c>
      <c r="R25" s="21">
        <f t="shared" si="4"/>
        <v>300000</v>
      </c>
      <c r="S25" s="21">
        <f t="shared" si="4"/>
        <v>300000</v>
      </c>
      <c r="T25" s="21">
        <f t="shared" si="4"/>
        <v>300000</v>
      </c>
      <c r="U25" s="21">
        <f t="shared" si="4"/>
        <v>300000</v>
      </c>
      <c r="V25" s="21">
        <f t="shared" si="4"/>
        <v>300000</v>
      </c>
      <c r="W25" s="21">
        <f t="shared" si="4"/>
        <v>300000</v>
      </c>
      <c r="X25" s="21">
        <f t="shared" si="4"/>
        <v>300000</v>
      </c>
      <c r="Y25" s="21">
        <f t="shared" si="4"/>
        <v>300000</v>
      </c>
      <c r="Z25" s="21">
        <f t="shared" si="4"/>
        <v>300000</v>
      </c>
      <c r="AA25" s="21">
        <f t="shared" si="4"/>
        <v>300000</v>
      </c>
      <c r="AB25" s="21">
        <f t="shared" si="4"/>
        <v>300000</v>
      </c>
      <c r="AC25" s="21">
        <f t="shared" si="4"/>
        <v>300000</v>
      </c>
      <c r="AD25" s="21">
        <f t="shared" si="4"/>
        <v>300000</v>
      </c>
      <c r="AE25" s="21">
        <f t="shared" si="4"/>
        <v>300000</v>
      </c>
      <c r="AF25" s="21">
        <f t="shared" si="4"/>
        <v>300000</v>
      </c>
      <c r="AG25" s="21">
        <f t="shared" si="4"/>
        <v>300000</v>
      </c>
      <c r="AH25" s="21">
        <f t="shared" si="4"/>
        <v>300000</v>
      </c>
      <c r="AI25" s="21">
        <f t="shared" si="4"/>
        <v>300000</v>
      </c>
      <c r="AJ25" s="21">
        <f t="shared" si="4"/>
        <v>300000</v>
      </c>
      <c r="AK25" s="21">
        <f t="shared" si="4"/>
        <v>300000</v>
      </c>
      <c r="AL25" s="21">
        <f t="shared" si="4"/>
        <v>300000</v>
      </c>
    </row>
    <row r="26" spans="2:38" s="58" customFormat="1" x14ac:dyDescent="0.2">
      <c r="B26" s="56" t="s">
        <v>130</v>
      </c>
      <c r="C26" s="21">
        <f t="shared" ref="C26:AL26" si="5">SUM(C23:C25)</f>
        <v>2500000</v>
      </c>
      <c r="D26" s="21">
        <f t="shared" si="5"/>
        <v>2500000</v>
      </c>
      <c r="E26" s="21">
        <f t="shared" si="5"/>
        <v>2500000</v>
      </c>
      <c r="F26" s="21">
        <f t="shared" si="5"/>
        <v>2500000</v>
      </c>
      <c r="G26" s="21">
        <f t="shared" si="5"/>
        <v>2500000</v>
      </c>
      <c r="H26" s="21">
        <f t="shared" si="5"/>
        <v>2500000</v>
      </c>
      <c r="I26" s="21">
        <f t="shared" si="5"/>
        <v>2500000</v>
      </c>
      <c r="J26" s="21">
        <f t="shared" si="5"/>
        <v>2500000</v>
      </c>
      <c r="K26" s="21">
        <f t="shared" si="5"/>
        <v>2500000</v>
      </c>
      <c r="L26" s="21">
        <f t="shared" si="5"/>
        <v>2500000</v>
      </c>
      <c r="M26" s="21">
        <f t="shared" si="5"/>
        <v>2500000</v>
      </c>
      <c r="N26" s="21">
        <f t="shared" si="5"/>
        <v>2500000</v>
      </c>
      <c r="O26" s="21">
        <f t="shared" si="5"/>
        <v>2500000</v>
      </c>
      <c r="P26" s="21">
        <f t="shared" si="5"/>
        <v>2500000</v>
      </c>
      <c r="Q26" s="21">
        <f t="shared" si="5"/>
        <v>2500000</v>
      </c>
      <c r="R26" s="21">
        <f t="shared" si="5"/>
        <v>2500000</v>
      </c>
      <c r="S26" s="21">
        <f t="shared" si="5"/>
        <v>2500000</v>
      </c>
      <c r="T26" s="21">
        <f t="shared" si="5"/>
        <v>2500000</v>
      </c>
      <c r="U26" s="21">
        <f t="shared" si="5"/>
        <v>2500000</v>
      </c>
      <c r="V26" s="21">
        <f t="shared" si="5"/>
        <v>2500000</v>
      </c>
      <c r="W26" s="21">
        <f t="shared" si="5"/>
        <v>2500000</v>
      </c>
      <c r="X26" s="21">
        <f t="shared" si="5"/>
        <v>2500000</v>
      </c>
      <c r="Y26" s="21">
        <f t="shared" si="5"/>
        <v>2500000</v>
      </c>
      <c r="Z26" s="21">
        <f t="shared" si="5"/>
        <v>2500000</v>
      </c>
      <c r="AA26" s="21">
        <f t="shared" si="5"/>
        <v>2500000</v>
      </c>
      <c r="AB26" s="21">
        <f t="shared" si="5"/>
        <v>2500000</v>
      </c>
      <c r="AC26" s="21">
        <f t="shared" si="5"/>
        <v>2500000</v>
      </c>
      <c r="AD26" s="21">
        <f t="shared" si="5"/>
        <v>2500000</v>
      </c>
      <c r="AE26" s="21">
        <f t="shared" si="5"/>
        <v>2500000</v>
      </c>
      <c r="AF26" s="21">
        <f t="shared" si="5"/>
        <v>2500000</v>
      </c>
      <c r="AG26" s="21">
        <f t="shared" si="5"/>
        <v>2500000</v>
      </c>
      <c r="AH26" s="21">
        <f t="shared" si="5"/>
        <v>2500000</v>
      </c>
      <c r="AI26" s="21">
        <f t="shared" si="5"/>
        <v>2500000</v>
      </c>
      <c r="AJ26" s="21">
        <f t="shared" si="5"/>
        <v>2500000</v>
      </c>
      <c r="AK26" s="21">
        <f t="shared" si="5"/>
        <v>2500000</v>
      </c>
      <c r="AL26" s="21">
        <f t="shared" si="5"/>
        <v>2500000</v>
      </c>
    </row>
    <row r="29" spans="2:38" x14ac:dyDescent="0.2">
      <c r="B29" s="61" t="s">
        <v>156</v>
      </c>
      <c r="C29" s="60" t="s">
        <v>0</v>
      </c>
      <c r="D29" s="60" t="s">
        <v>1</v>
      </c>
      <c r="E29" s="60" t="s">
        <v>2</v>
      </c>
      <c r="F29" s="60" t="s">
        <v>3</v>
      </c>
      <c r="G29" s="60" t="s">
        <v>4</v>
      </c>
      <c r="H29" s="60" t="s">
        <v>5</v>
      </c>
      <c r="I29" s="60" t="s">
        <v>6</v>
      </c>
      <c r="J29" s="60" t="s">
        <v>7</v>
      </c>
      <c r="K29" s="60" t="s">
        <v>8</v>
      </c>
      <c r="L29" s="60" t="s">
        <v>9</v>
      </c>
      <c r="M29" s="60" t="s">
        <v>10</v>
      </c>
      <c r="N29" s="60" t="s">
        <v>11</v>
      </c>
      <c r="O29" s="60" t="s">
        <v>12</v>
      </c>
      <c r="P29" s="60" t="s">
        <v>13</v>
      </c>
      <c r="Q29" s="60" t="s">
        <v>14</v>
      </c>
      <c r="R29" s="60" t="s">
        <v>15</v>
      </c>
      <c r="S29" s="60" t="s">
        <v>16</v>
      </c>
      <c r="T29" s="60" t="s">
        <v>17</v>
      </c>
      <c r="U29" s="60" t="s">
        <v>18</v>
      </c>
      <c r="V29" s="60" t="s">
        <v>19</v>
      </c>
      <c r="W29" s="60" t="s">
        <v>20</v>
      </c>
      <c r="X29" s="60" t="s">
        <v>21</v>
      </c>
      <c r="Y29" s="60" t="s">
        <v>22</v>
      </c>
      <c r="Z29" s="60" t="s">
        <v>23</v>
      </c>
      <c r="AA29" s="60" t="s">
        <v>24</v>
      </c>
      <c r="AB29" s="60" t="s">
        <v>25</v>
      </c>
      <c r="AC29" s="60" t="s">
        <v>26</v>
      </c>
      <c r="AD29" s="60" t="s">
        <v>27</v>
      </c>
      <c r="AE29" s="60" t="s">
        <v>28</v>
      </c>
      <c r="AF29" s="60" t="s">
        <v>29</v>
      </c>
      <c r="AG29" s="60" t="s">
        <v>30</v>
      </c>
      <c r="AH29" s="60" t="s">
        <v>31</v>
      </c>
      <c r="AI29" s="60" t="s">
        <v>32</v>
      </c>
      <c r="AJ29" s="60" t="s">
        <v>33</v>
      </c>
      <c r="AK29" s="60" t="s">
        <v>34</v>
      </c>
      <c r="AL29" s="60" t="s">
        <v>35</v>
      </c>
    </row>
    <row r="30" spans="2:38" x14ac:dyDescent="0.2">
      <c r="B30" s="6" t="s">
        <v>149</v>
      </c>
      <c r="C30" s="21">
        <v>50000</v>
      </c>
      <c r="D30" s="21">
        <f>C30</f>
        <v>50000</v>
      </c>
      <c r="E30" s="21">
        <f t="shared" ref="E30:AL35" si="6">D30</f>
        <v>50000</v>
      </c>
      <c r="F30" s="21">
        <f t="shared" si="6"/>
        <v>50000</v>
      </c>
      <c r="G30" s="21">
        <f t="shared" si="6"/>
        <v>50000</v>
      </c>
      <c r="H30" s="21">
        <f t="shared" si="6"/>
        <v>50000</v>
      </c>
      <c r="I30" s="21">
        <f t="shared" si="6"/>
        <v>50000</v>
      </c>
      <c r="J30" s="21">
        <f t="shared" si="6"/>
        <v>50000</v>
      </c>
      <c r="K30" s="21">
        <f t="shared" si="6"/>
        <v>50000</v>
      </c>
      <c r="L30" s="21">
        <f t="shared" si="6"/>
        <v>50000</v>
      </c>
      <c r="M30" s="21">
        <f t="shared" si="6"/>
        <v>50000</v>
      </c>
      <c r="N30" s="21">
        <f t="shared" si="6"/>
        <v>50000</v>
      </c>
      <c r="O30" s="21">
        <f t="shared" si="6"/>
        <v>50000</v>
      </c>
      <c r="P30" s="21">
        <f t="shared" si="6"/>
        <v>50000</v>
      </c>
      <c r="Q30" s="21">
        <f t="shared" si="6"/>
        <v>50000</v>
      </c>
      <c r="R30" s="21">
        <f t="shared" si="6"/>
        <v>50000</v>
      </c>
      <c r="S30" s="21">
        <f t="shared" si="6"/>
        <v>50000</v>
      </c>
      <c r="T30" s="21">
        <f t="shared" si="6"/>
        <v>50000</v>
      </c>
      <c r="U30" s="21">
        <f t="shared" si="6"/>
        <v>50000</v>
      </c>
      <c r="V30" s="21">
        <f t="shared" si="6"/>
        <v>50000</v>
      </c>
      <c r="W30" s="21">
        <f t="shared" si="6"/>
        <v>50000</v>
      </c>
      <c r="X30" s="21">
        <f t="shared" si="6"/>
        <v>50000</v>
      </c>
      <c r="Y30" s="21">
        <f t="shared" si="6"/>
        <v>50000</v>
      </c>
      <c r="Z30" s="21">
        <f t="shared" si="6"/>
        <v>50000</v>
      </c>
      <c r="AA30" s="21">
        <f t="shared" si="6"/>
        <v>50000</v>
      </c>
      <c r="AB30" s="21">
        <f t="shared" si="6"/>
        <v>50000</v>
      </c>
      <c r="AC30" s="21">
        <f t="shared" si="6"/>
        <v>50000</v>
      </c>
      <c r="AD30" s="21">
        <f t="shared" si="6"/>
        <v>50000</v>
      </c>
      <c r="AE30" s="21">
        <f t="shared" si="6"/>
        <v>50000</v>
      </c>
      <c r="AF30" s="21">
        <f t="shared" si="6"/>
        <v>50000</v>
      </c>
      <c r="AG30" s="21">
        <f t="shared" si="6"/>
        <v>50000</v>
      </c>
      <c r="AH30" s="21">
        <f t="shared" si="6"/>
        <v>50000</v>
      </c>
      <c r="AI30" s="21">
        <f t="shared" si="6"/>
        <v>50000</v>
      </c>
      <c r="AJ30" s="21">
        <f t="shared" si="6"/>
        <v>50000</v>
      </c>
      <c r="AK30" s="21">
        <f t="shared" si="6"/>
        <v>50000</v>
      </c>
      <c r="AL30" s="21">
        <f t="shared" si="6"/>
        <v>50000</v>
      </c>
    </row>
    <row r="31" spans="2:38" x14ac:dyDescent="0.2">
      <c r="B31" s="6" t="s">
        <v>152</v>
      </c>
      <c r="C31" s="21">
        <v>100000</v>
      </c>
      <c r="D31" s="21">
        <f t="shared" ref="D31:S35" si="7">C31</f>
        <v>100000</v>
      </c>
      <c r="E31" s="21">
        <f t="shared" si="7"/>
        <v>100000</v>
      </c>
      <c r="F31" s="21">
        <f t="shared" si="7"/>
        <v>100000</v>
      </c>
      <c r="G31" s="21">
        <f t="shared" si="7"/>
        <v>100000</v>
      </c>
      <c r="H31" s="21">
        <f t="shared" si="7"/>
        <v>100000</v>
      </c>
      <c r="I31" s="21">
        <f t="shared" si="7"/>
        <v>100000</v>
      </c>
      <c r="J31" s="21">
        <f t="shared" si="7"/>
        <v>100000</v>
      </c>
      <c r="K31" s="21">
        <f t="shared" si="7"/>
        <v>100000</v>
      </c>
      <c r="L31" s="21">
        <f t="shared" si="7"/>
        <v>100000</v>
      </c>
      <c r="M31" s="21">
        <f t="shared" si="7"/>
        <v>100000</v>
      </c>
      <c r="N31" s="21">
        <f t="shared" si="7"/>
        <v>100000</v>
      </c>
      <c r="O31" s="21">
        <f t="shared" si="7"/>
        <v>100000</v>
      </c>
      <c r="P31" s="21">
        <f t="shared" si="7"/>
        <v>100000</v>
      </c>
      <c r="Q31" s="21">
        <f t="shared" si="7"/>
        <v>100000</v>
      </c>
      <c r="R31" s="21">
        <f t="shared" si="7"/>
        <v>100000</v>
      </c>
      <c r="S31" s="21">
        <f t="shared" si="7"/>
        <v>100000</v>
      </c>
      <c r="T31" s="21">
        <f t="shared" si="6"/>
        <v>100000</v>
      </c>
      <c r="U31" s="21">
        <f t="shared" si="6"/>
        <v>100000</v>
      </c>
      <c r="V31" s="21">
        <f t="shared" si="6"/>
        <v>100000</v>
      </c>
      <c r="W31" s="21">
        <f t="shared" si="6"/>
        <v>100000</v>
      </c>
      <c r="X31" s="21">
        <f t="shared" si="6"/>
        <v>100000</v>
      </c>
      <c r="Y31" s="21">
        <f t="shared" si="6"/>
        <v>100000</v>
      </c>
      <c r="Z31" s="21">
        <f t="shared" si="6"/>
        <v>100000</v>
      </c>
      <c r="AA31" s="21">
        <f t="shared" si="6"/>
        <v>100000</v>
      </c>
      <c r="AB31" s="21">
        <f t="shared" si="6"/>
        <v>100000</v>
      </c>
      <c r="AC31" s="21">
        <f t="shared" si="6"/>
        <v>100000</v>
      </c>
      <c r="AD31" s="21">
        <f t="shared" si="6"/>
        <v>100000</v>
      </c>
      <c r="AE31" s="21">
        <f t="shared" si="6"/>
        <v>100000</v>
      </c>
      <c r="AF31" s="21">
        <f t="shared" si="6"/>
        <v>100000</v>
      </c>
      <c r="AG31" s="21">
        <f t="shared" si="6"/>
        <v>100000</v>
      </c>
      <c r="AH31" s="21">
        <f t="shared" si="6"/>
        <v>100000</v>
      </c>
      <c r="AI31" s="21">
        <f t="shared" si="6"/>
        <v>100000</v>
      </c>
      <c r="AJ31" s="21">
        <f t="shared" si="6"/>
        <v>100000</v>
      </c>
      <c r="AK31" s="21">
        <f t="shared" si="6"/>
        <v>100000</v>
      </c>
      <c r="AL31" s="21">
        <f t="shared" si="6"/>
        <v>100000</v>
      </c>
    </row>
    <row r="32" spans="2:38" x14ac:dyDescent="0.2">
      <c r="B32" s="6" t="s">
        <v>150</v>
      </c>
      <c r="C32" s="21">
        <v>150000</v>
      </c>
      <c r="D32" s="21">
        <f t="shared" si="7"/>
        <v>150000</v>
      </c>
      <c r="E32" s="21">
        <f t="shared" si="6"/>
        <v>150000</v>
      </c>
      <c r="F32" s="21">
        <f t="shared" si="6"/>
        <v>150000</v>
      </c>
      <c r="G32" s="21">
        <f t="shared" si="6"/>
        <v>150000</v>
      </c>
      <c r="H32" s="21">
        <f t="shared" si="6"/>
        <v>150000</v>
      </c>
      <c r="I32" s="21">
        <f t="shared" si="6"/>
        <v>150000</v>
      </c>
      <c r="J32" s="21">
        <f t="shared" si="6"/>
        <v>150000</v>
      </c>
      <c r="K32" s="21">
        <f t="shared" si="6"/>
        <v>150000</v>
      </c>
      <c r="L32" s="21">
        <f t="shared" si="6"/>
        <v>150000</v>
      </c>
      <c r="M32" s="21">
        <f t="shared" si="6"/>
        <v>150000</v>
      </c>
      <c r="N32" s="21">
        <f t="shared" si="6"/>
        <v>150000</v>
      </c>
      <c r="O32" s="21">
        <f t="shared" si="6"/>
        <v>150000</v>
      </c>
      <c r="P32" s="21">
        <f t="shared" si="6"/>
        <v>150000</v>
      </c>
      <c r="Q32" s="21">
        <f t="shared" si="6"/>
        <v>150000</v>
      </c>
      <c r="R32" s="21">
        <f t="shared" si="6"/>
        <v>150000</v>
      </c>
      <c r="S32" s="21">
        <f t="shared" si="6"/>
        <v>150000</v>
      </c>
      <c r="T32" s="21">
        <f t="shared" si="6"/>
        <v>150000</v>
      </c>
      <c r="U32" s="21">
        <f t="shared" si="6"/>
        <v>150000</v>
      </c>
      <c r="V32" s="21">
        <f t="shared" si="6"/>
        <v>150000</v>
      </c>
      <c r="W32" s="21">
        <f t="shared" si="6"/>
        <v>150000</v>
      </c>
      <c r="X32" s="21">
        <f t="shared" si="6"/>
        <v>150000</v>
      </c>
      <c r="Y32" s="21">
        <f t="shared" si="6"/>
        <v>150000</v>
      </c>
      <c r="Z32" s="21">
        <f t="shared" si="6"/>
        <v>150000</v>
      </c>
      <c r="AA32" s="21">
        <f t="shared" si="6"/>
        <v>150000</v>
      </c>
      <c r="AB32" s="21">
        <f t="shared" si="6"/>
        <v>150000</v>
      </c>
      <c r="AC32" s="21">
        <f t="shared" si="6"/>
        <v>150000</v>
      </c>
      <c r="AD32" s="21">
        <f t="shared" si="6"/>
        <v>150000</v>
      </c>
      <c r="AE32" s="21">
        <f t="shared" si="6"/>
        <v>150000</v>
      </c>
      <c r="AF32" s="21">
        <f t="shared" si="6"/>
        <v>150000</v>
      </c>
      <c r="AG32" s="21">
        <f t="shared" si="6"/>
        <v>150000</v>
      </c>
      <c r="AH32" s="21">
        <f t="shared" si="6"/>
        <v>150000</v>
      </c>
      <c r="AI32" s="21">
        <f t="shared" si="6"/>
        <v>150000</v>
      </c>
      <c r="AJ32" s="21">
        <f t="shared" si="6"/>
        <v>150000</v>
      </c>
      <c r="AK32" s="21">
        <f t="shared" si="6"/>
        <v>150000</v>
      </c>
      <c r="AL32" s="21">
        <f t="shared" si="6"/>
        <v>150000</v>
      </c>
    </row>
    <row r="33" spans="2:38" x14ac:dyDescent="0.2">
      <c r="B33" s="6" t="s">
        <v>151</v>
      </c>
      <c r="C33" s="21">
        <v>180000</v>
      </c>
      <c r="D33" s="21">
        <f t="shared" si="7"/>
        <v>180000</v>
      </c>
      <c r="E33" s="21">
        <f t="shared" si="6"/>
        <v>180000</v>
      </c>
      <c r="F33" s="21">
        <f t="shared" si="6"/>
        <v>180000</v>
      </c>
      <c r="G33" s="21">
        <f t="shared" si="6"/>
        <v>180000</v>
      </c>
      <c r="H33" s="21">
        <f t="shared" si="6"/>
        <v>180000</v>
      </c>
      <c r="I33" s="21">
        <f t="shared" si="6"/>
        <v>180000</v>
      </c>
      <c r="J33" s="21">
        <f t="shared" si="6"/>
        <v>180000</v>
      </c>
      <c r="K33" s="21">
        <f t="shared" si="6"/>
        <v>180000</v>
      </c>
      <c r="L33" s="21">
        <f t="shared" si="6"/>
        <v>180000</v>
      </c>
      <c r="M33" s="21">
        <f t="shared" si="6"/>
        <v>180000</v>
      </c>
      <c r="N33" s="21">
        <f t="shared" si="6"/>
        <v>180000</v>
      </c>
      <c r="O33" s="21">
        <f t="shared" si="6"/>
        <v>180000</v>
      </c>
      <c r="P33" s="21">
        <f t="shared" si="6"/>
        <v>180000</v>
      </c>
      <c r="Q33" s="21">
        <f t="shared" si="6"/>
        <v>180000</v>
      </c>
      <c r="R33" s="21">
        <f t="shared" si="6"/>
        <v>180000</v>
      </c>
      <c r="S33" s="21">
        <f t="shared" si="6"/>
        <v>180000</v>
      </c>
      <c r="T33" s="21">
        <f t="shared" si="6"/>
        <v>180000</v>
      </c>
      <c r="U33" s="21">
        <f t="shared" si="6"/>
        <v>180000</v>
      </c>
      <c r="V33" s="21">
        <f t="shared" si="6"/>
        <v>180000</v>
      </c>
      <c r="W33" s="21">
        <f t="shared" si="6"/>
        <v>180000</v>
      </c>
      <c r="X33" s="21">
        <f t="shared" si="6"/>
        <v>180000</v>
      </c>
      <c r="Y33" s="21">
        <f t="shared" si="6"/>
        <v>180000</v>
      </c>
      <c r="Z33" s="21">
        <f t="shared" si="6"/>
        <v>180000</v>
      </c>
      <c r="AA33" s="21">
        <f t="shared" si="6"/>
        <v>180000</v>
      </c>
      <c r="AB33" s="21">
        <f t="shared" si="6"/>
        <v>180000</v>
      </c>
      <c r="AC33" s="21">
        <f t="shared" si="6"/>
        <v>180000</v>
      </c>
      <c r="AD33" s="21">
        <f t="shared" si="6"/>
        <v>180000</v>
      </c>
      <c r="AE33" s="21">
        <f t="shared" si="6"/>
        <v>180000</v>
      </c>
      <c r="AF33" s="21">
        <f t="shared" si="6"/>
        <v>180000</v>
      </c>
      <c r="AG33" s="21">
        <f t="shared" si="6"/>
        <v>180000</v>
      </c>
      <c r="AH33" s="21">
        <f t="shared" si="6"/>
        <v>180000</v>
      </c>
      <c r="AI33" s="21">
        <f t="shared" si="6"/>
        <v>180000</v>
      </c>
      <c r="AJ33" s="21">
        <f t="shared" si="6"/>
        <v>180000</v>
      </c>
      <c r="AK33" s="21">
        <f t="shared" si="6"/>
        <v>180000</v>
      </c>
      <c r="AL33" s="21">
        <f t="shared" si="6"/>
        <v>180000</v>
      </c>
    </row>
    <row r="34" spans="2:38" x14ac:dyDescent="0.2">
      <c r="B34" s="6" t="s">
        <v>153</v>
      </c>
      <c r="C34" s="21">
        <v>42000</v>
      </c>
      <c r="D34" s="21">
        <f t="shared" si="7"/>
        <v>42000</v>
      </c>
      <c r="E34" s="21">
        <f t="shared" si="6"/>
        <v>42000</v>
      </c>
      <c r="F34" s="21">
        <f t="shared" si="6"/>
        <v>42000</v>
      </c>
      <c r="G34" s="21">
        <f t="shared" si="6"/>
        <v>42000</v>
      </c>
      <c r="H34" s="21">
        <f t="shared" si="6"/>
        <v>42000</v>
      </c>
      <c r="I34" s="21">
        <f t="shared" si="6"/>
        <v>42000</v>
      </c>
      <c r="J34" s="21">
        <f t="shared" si="6"/>
        <v>42000</v>
      </c>
      <c r="K34" s="21">
        <f t="shared" si="6"/>
        <v>42000</v>
      </c>
      <c r="L34" s="21">
        <f t="shared" si="6"/>
        <v>42000</v>
      </c>
      <c r="M34" s="21">
        <f t="shared" si="6"/>
        <v>42000</v>
      </c>
      <c r="N34" s="21">
        <f t="shared" si="6"/>
        <v>42000</v>
      </c>
      <c r="O34" s="21">
        <f t="shared" si="6"/>
        <v>42000</v>
      </c>
      <c r="P34" s="21">
        <f t="shared" si="6"/>
        <v>42000</v>
      </c>
      <c r="Q34" s="21">
        <f t="shared" si="6"/>
        <v>42000</v>
      </c>
      <c r="R34" s="21">
        <f t="shared" si="6"/>
        <v>42000</v>
      </c>
      <c r="S34" s="21">
        <f t="shared" si="6"/>
        <v>42000</v>
      </c>
      <c r="T34" s="21">
        <f t="shared" si="6"/>
        <v>42000</v>
      </c>
      <c r="U34" s="21">
        <f t="shared" si="6"/>
        <v>42000</v>
      </c>
      <c r="V34" s="21">
        <f t="shared" si="6"/>
        <v>42000</v>
      </c>
      <c r="W34" s="21">
        <f t="shared" si="6"/>
        <v>42000</v>
      </c>
      <c r="X34" s="21">
        <f t="shared" si="6"/>
        <v>42000</v>
      </c>
      <c r="Y34" s="21">
        <f t="shared" si="6"/>
        <v>42000</v>
      </c>
      <c r="Z34" s="21">
        <f t="shared" si="6"/>
        <v>42000</v>
      </c>
      <c r="AA34" s="21">
        <f t="shared" si="6"/>
        <v>42000</v>
      </c>
      <c r="AB34" s="21">
        <f t="shared" si="6"/>
        <v>42000</v>
      </c>
      <c r="AC34" s="21">
        <f t="shared" si="6"/>
        <v>42000</v>
      </c>
      <c r="AD34" s="21">
        <f t="shared" si="6"/>
        <v>42000</v>
      </c>
      <c r="AE34" s="21">
        <f t="shared" si="6"/>
        <v>42000</v>
      </c>
      <c r="AF34" s="21">
        <f t="shared" si="6"/>
        <v>42000</v>
      </c>
      <c r="AG34" s="21">
        <f t="shared" si="6"/>
        <v>42000</v>
      </c>
      <c r="AH34" s="21">
        <f t="shared" si="6"/>
        <v>42000</v>
      </c>
      <c r="AI34" s="21">
        <f t="shared" si="6"/>
        <v>42000</v>
      </c>
      <c r="AJ34" s="21">
        <f t="shared" si="6"/>
        <v>42000</v>
      </c>
      <c r="AK34" s="21">
        <f t="shared" si="6"/>
        <v>42000</v>
      </c>
      <c r="AL34" s="21">
        <f t="shared" si="6"/>
        <v>42000</v>
      </c>
    </row>
    <row r="35" spans="2:38" x14ac:dyDescent="0.2">
      <c r="B35" s="6" t="s">
        <v>154</v>
      </c>
      <c r="C35" s="21">
        <v>400000</v>
      </c>
      <c r="D35" s="21">
        <f t="shared" si="7"/>
        <v>400000</v>
      </c>
      <c r="E35" s="21">
        <f t="shared" si="6"/>
        <v>400000</v>
      </c>
      <c r="F35" s="21">
        <f t="shared" si="6"/>
        <v>400000</v>
      </c>
      <c r="G35" s="21">
        <f t="shared" si="6"/>
        <v>400000</v>
      </c>
      <c r="H35" s="21">
        <f t="shared" si="6"/>
        <v>400000</v>
      </c>
      <c r="I35" s="21">
        <f t="shared" si="6"/>
        <v>400000</v>
      </c>
      <c r="J35" s="21">
        <f t="shared" si="6"/>
        <v>400000</v>
      </c>
      <c r="K35" s="21">
        <f t="shared" si="6"/>
        <v>400000</v>
      </c>
      <c r="L35" s="21">
        <f t="shared" si="6"/>
        <v>400000</v>
      </c>
      <c r="M35" s="21">
        <f t="shared" si="6"/>
        <v>400000</v>
      </c>
      <c r="N35" s="21">
        <f t="shared" si="6"/>
        <v>400000</v>
      </c>
      <c r="O35" s="21">
        <f t="shared" si="6"/>
        <v>400000</v>
      </c>
      <c r="P35" s="21">
        <f t="shared" si="6"/>
        <v>400000</v>
      </c>
      <c r="Q35" s="21">
        <f t="shared" si="6"/>
        <v>400000</v>
      </c>
      <c r="R35" s="21">
        <f t="shared" si="6"/>
        <v>400000</v>
      </c>
      <c r="S35" s="21">
        <f t="shared" si="6"/>
        <v>400000</v>
      </c>
      <c r="T35" s="21">
        <f t="shared" si="6"/>
        <v>400000</v>
      </c>
      <c r="U35" s="21">
        <f t="shared" si="6"/>
        <v>400000</v>
      </c>
      <c r="V35" s="21">
        <f t="shared" si="6"/>
        <v>400000</v>
      </c>
      <c r="W35" s="21">
        <f t="shared" si="6"/>
        <v>400000</v>
      </c>
      <c r="X35" s="21">
        <f t="shared" si="6"/>
        <v>400000</v>
      </c>
      <c r="Y35" s="21">
        <f t="shared" si="6"/>
        <v>400000</v>
      </c>
      <c r="Z35" s="21">
        <f t="shared" si="6"/>
        <v>400000</v>
      </c>
      <c r="AA35" s="21">
        <f t="shared" si="6"/>
        <v>400000</v>
      </c>
      <c r="AB35" s="21">
        <f t="shared" si="6"/>
        <v>400000</v>
      </c>
      <c r="AC35" s="21">
        <f t="shared" si="6"/>
        <v>400000</v>
      </c>
      <c r="AD35" s="21">
        <f t="shared" si="6"/>
        <v>400000</v>
      </c>
      <c r="AE35" s="21">
        <f t="shared" si="6"/>
        <v>400000</v>
      </c>
      <c r="AF35" s="21">
        <f t="shared" si="6"/>
        <v>400000</v>
      </c>
      <c r="AG35" s="21">
        <f t="shared" si="6"/>
        <v>400000</v>
      </c>
      <c r="AH35" s="21">
        <f t="shared" si="6"/>
        <v>400000</v>
      </c>
      <c r="AI35" s="21">
        <f t="shared" si="6"/>
        <v>400000</v>
      </c>
      <c r="AJ35" s="21">
        <f t="shared" si="6"/>
        <v>400000</v>
      </c>
      <c r="AK35" s="21">
        <f t="shared" si="6"/>
        <v>400000</v>
      </c>
      <c r="AL35" s="21">
        <f t="shared" si="6"/>
        <v>400000</v>
      </c>
    </row>
    <row r="36" spans="2:38" x14ac:dyDescent="0.2">
      <c r="B36" s="9" t="s">
        <v>155</v>
      </c>
      <c r="C36" s="21">
        <f>SUM(C30:C35)</f>
        <v>922000</v>
      </c>
      <c r="D36" s="21">
        <f t="shared" ref="D36:AL36" si="8">SUM(D30:D35)</f>
        <v>922000</v>
      </c>
      <c r="E36" s="21">
        <f t="shared" si="8"/>
        <v>922000</v>
      </c>
      <c r="F36" s="21">
        <f t="shared" si="8"/>
        <v>922000</v>
      </c>
      <c r="G36" s="21">
        <f t="shared" si="8"/>
        <v>922000</v>
      </c>
      <c r="H36" s="21">
        <f t="shared" si="8"/>
        <v>922000</v>
      </c>
      <c r="I36" s="21">
        <f t="shared" si="8"/>
        <v>922000</v>
      </c>
      <c r="J36" s="21">
        <f t="shared" si="8"/>
        <v>922000</v>
      </c>
      <c r="K36" s="21">
        <f t="shared" si="8"/>
        <v>922000</v>
      </c>
      <c r="L36" s="21">
        <f t="shared" si="8"/>
        <v>922000</v>
      </c>
      <c r="M36" s="21">
        <f t="shared" si="8"/>
        <v>922000</v>
      </c>
      <c r="N36" s="21">
        <f t="shared" si="8"/>
        <v>922000</v>
      </c>
      <c r="O36" s="21">
        <f t="shared" si="8"/>
        <v>922000</v>
      </c>
      <c r="P36" s="21">
        <f t="shared" si="8"/>
        <v>922000</v>
      </c>
      <c r="Q36" s="21">
        <f t="shared" si="8"/>
        <v>922000</v>
      </c>
      <c r="R36" s="21">
        <f t="shared" si="8"/>
        <v>922000</v>
      </c>
      <c r="S36" s="21">
        <f t="shared" si="8"/>
        <v>922000</v>
      </c>
      <c r="T36" s="21">
        <f t="shared" si="8"/>
        <v>922000</v>
      </c>
      <c r="U36" s="21">
        <f t="shared" si="8"/>
        <v>922000</v>
      </c>
      <c r="V36" s="21">
        <f t="shared" si="8"/>
        <v>922000</v>
      </c>
      <c r="W36" s="21">
        <f t="shared" si="8"/>
        <v>922000</v>
      </c>
      <c r="X36" s="21">
        <f t="shared" si="8"/>
        <v>922000</v>
      </c>
      <c r="Y36" s="21">
        <f t="shared" si="8"/>
        <v>922000</v>
      </c>
      <c r="Z36" s="21">
        <f t="shared" si="8"/>
        <v>922000</v>
      </c>
      <c r="AA36" s="21">
        <f t="shared" si="8"/>
        <v>922000</v>
      </c>
      <c r="AB36" s="21">
        <f t="shared" si="8"/>
        <v>922000</v>
      </c>
      <c r="AC36" s="21">
        <f t="shared" si="8"/>
        <v>922000</v>
      </c>
      <c r="AD36" s="21">
        <f t="shared" si="8"/>
        <v>922000</v>
      </c>
      <c r="AE36" s="21">
        <f t="shared" si="8"/>
        <v>922000</v>
      </c>
      <c r="AF36" s="21">
        <f t="shared" si="8"/>
        <v>922000</v>
      </c>
      <c r="AG36" s="21">
        <f t="shared" si="8"/>
        <v>922000</v>
      </c>
      <c r="AH36" s="21">
        <f t="shared" si="8"/>
        <v>922000</v>
      </c>
      <c r="AI36" s="21">
        <f t="shared" si="8"/>
        <v>922000</v>
      </c>
      <c r="AJ36" s="21">
        <f t="shared" si="8"/>
        <v>922000</v>
      </c>
      <c r="AK36" s="21">
        <f t="shared" si="8"/>
        <v>922000</v>
      </c>
      <c r="AL36" s="21">
        <f t="shared" si="8"/>
        <v>922000</v>
      </c>
    </row>
    <row r="38" spans="2:38" s="5" customFormat="1" x14ac:dyDescent="0.2"/>
    <row r="39" spans="2:38" ht="18" x14ac:dyDescent="0.25">
      <c r="B39" s="112" t="s">
        <v>102</v>
      </c>
      <c r="C39" s="113"/>
      <c r="D39" s="114"/>
      <c r="E39" s="5"/>
      <c r="F39" s="5"/>
      <c r="G39" s="5"/>
      <c r="H39" s="5"/>
      <c r="I39" s="5"/>
      <c r="J39" s="5"/>
      <c r="K39" s="5"/>
      <c r="L39" s="5"/>
      <c r="M39" s="5"/>
      <c r="N39" s="5"/>
      <c r="O39" s="5"/>
    </row>
    <row r="40" spans="2:38" x14ac:dyDescent="0.2">
      <c r="B40" s="102" t="s">
        <v>145</v>
      </c>
      <c r="C40" s="103">
        <v>15000000</v>
      </c>
      <c r="D40" s="6"/>
      <c r="E40" s="5"/>
      <c r="F40" s="16"/>
      <c r="G40" s="5"/>
      <c r="H40" s="5"/>
      <c r="I40" s="5"/>
      <c r="J40" s="5"/>
      <c r="K40" s="5"/>
      <c r="L40" s="5"/>
      <c r="M40" s="5"/>
      <c r="N40" s="5"/>
      <c r="O40" s="5"/>
    </row>
    <row r="41" spans="2:38" x14ac:dyDescent="0.2">
      <c r="B41" s="104" t="s">
        <v>146</v>
      </c>
      <c r="C41" s="103">
        <v>12500000</v>
      </c>
      <c r="D41" s="6"/>
    </row>
    <row r="42" spans="2:38" x14ac:dyDescent="0.2">
      <c r="B42" s="102" t="s">
        <v>147</v>
      </c>
      <c r="C42" s="103">
        <v>5500000</v>
      </c>
      <c r="D42" s="6"/>
    </row>
    <row r="43" spans="2:38" x14ac:dyDescent="0.2">
      <c r="B43" s="102" t="s">
        <v>148</v>
      </c>
      <c r="C43" s="103">
        <v>9000000</v>
      </c>
      <c r="D43" s="6"/>
    </row>
    <row r="44" spans="2:38" x14ac:dyDescent="0.2">
      <c r="B44" s="6"/>
      <c r="C44" s="21"/>
      <c r="D44" s="6"/>
    </row>
    <row r="45" spans="2:38" x14ac:dyDescent="0.2">
      <c r="B45" s="9" t="s">
        <v>104</v>
      </c>
      <c r="C45" s="20">
        <f>SUM(C40:C44)</f>
        <v>42000000</v>
      </c>
      <c r="D45" s="6"/>
    </row>
    <row r="46" spans="2:38" x14ac:dyDescent="0.2">
      <c r="B46" s="6"/>
      <c r="C46" s="21"/>
      <c r="D46" s="6"/>
    </row>
    <row r="47" spans="2:38" x14ac:dyDescent="0.2">
      <c r="B47" s="6" t="s">
        <v>103</v>
      </c>
      <c r="C47" s="21">
        <f>C45*D47</f>
        <v>4200000</v>
      </c>
      <c r="D47" s="105">
        <v>0.1</v>
      </c>
    </row>
    <row r="48" spans="2:38" x14ac:dyDescent="0.2">
      <c r="B48" s="6"/>
      <c r="C48" s="6"/>
      <c r="D48" s="6"/>
    </row>
    <row r="49" spans="2:6" x14ac:dyDescent="0.2">
      <c r="B49" s="22" t="s">
        <v>44</v>
      </c>
      <c r="C49" s="20">
        <f>SUM(C45:C47)</f>
        <v>46200000</v>
      </c>
      <c r="D49" s="6"/>
    </row>
    <row r="52" spans="2:6" ht="18" x14ac:dyDescent="0.25">
      <c r="B52" s="118" t="s">
        <v>158</v>
      </c>
      <c r="C52" s="119"/>
      <c r="D52" s="120"/>
    </row>
    <row r="53" spans="2:6" x14ac:dyDescent="0.2">
      <c r="B53" s="6" t="s">
        <v>73</v>
      </c>
      <c r="C53" s="21">
        <f>D53*C49</f>
        <v>9240000</v>
      </c>
      <c r="D53" s="24">
        <v>0.2</v>
      </c>
    </row>
    <row r="54" spans="2:6" x14ac:dyDescent="0.2">
      <c r="B54" s="6" t="s">
        <v>159</v>
      </c>
      <c r="C54" s="21">
        <f>D54*C49</f>
        <v>36960000</v>
      </c>
      <c r="D54" s="24">
        <f>100%-D53</f>
        <v>0.8</v>
      </c>
    </row>
    <row r="55" spans="2:6" x14ac:dyDescent="0.2">
      <c r="B55" s="6" t="s">
        <v>44</v>
      </c>
      <c r="C55" s="21">
        <f>SUM(C53:C54)</f>
        <v>46200000</v>
      </c>
      <c r="D55" s="24">
        <f>SUM(D53:D54)</f>
        <v>1</v>
      </c>
    </row>
    <row r="57" spans="2:6" s="5" customFormat="1" x14ac:dyDescent="0.2"/>
    <row r="58" spans="2:6" ht="18" x14ac:dyDescent="0.25">
      <c r="B58" s="115" t="s">
        <v>101</v>
      </c>
      <c r="C58" s="116"/>
      <c r="D58" s="117"/>
    </row>
    <row r="59" spans="2:6" s="5" customFormat="1" x14ac:dyDescent="0.2">
      <c r="B59" s="72" t="s">
        <v>100</v>
      </c>
      <c r="C59" s="72">
        <v>36</v>
      </c>
      <c r="D59" s="72"/>
    </row>
    <row r="60" spans="2:6" s="5" customFormat="1" x14ac:dyDescent="0.2">
      <c r="B60" s="72" t="s">
        <v>84</v>
      </c>
      <c r="C60" s="72">
        <v>30</v>
      </c>
      <c r="D60" s="72"/>
    </row>
    <row r="61" spans="2:6" s="5" customFormat="1" x14ac:dyDescent="0.2">
      <c r="B61" s="72"/>
      <c r="C61" s="72"/>
      <c r="D61" s="72"/>
    </row>
    <row r="62" spans="2:6" s="5" customFormat="1" x14ac:dyDescent="0.2">
      <c r="B62" s="73" t="s">
        <v>99</v>
      </c>
      <c r="C62" s="74">
        <f>C54</f>
        <v>36960000</v>
      </c>
      <c r="D62" s="75"/>
    </row>
    <row r="63" spans="2:6" s="5" customFormat="1" x14ac:dyDescent="0.2">
      <c r="B63" s="76"/>
      <c r="C63" s="72"/>
      <c r="D63" s="72"/>
    </row>
    <row r="64" spans="2:6" s="5" customFormat="1" x14ac:dyDescent="0.2">
      <c r="B64" s="76" t="s">
        <v>98</v>
      </c>
      <c r="C64" s="77">
        <v>45261</v>
      </c>
      <c r="D64" s="77"/>
      <c r="F64" s="26"/>
    </row>
    <row r="65" spans="2:39" s="5" customFormat="1" x14ac:dyDescent="0.2">
      <c r="B65" s="76" t="s">
        <v>97</v>
      </c>
      <c r="C65" s="77">
        <f>C64+(C59*C60)</f>
        <v>46341</v>
      </c>
      <c r="D65" s="72"/>
      <c r="G65" s="8"/>
    </row>
    <row r="66" spans="2:39" s="5" customFormat="1" x14ac:dyDescent="0.2">
      <c r="B66" s="76"/>
      <c r="C66" s="72"/>
      <c r="D66" s="72"/>
    </row>
    <row r="67" spans="2:39" s="5" customFormat="1" x14ac:dyDescent="0.2">
      <c r="B67" s="78" t="s">
        <v>96</v>
      </c>
      <c r="C67" s="79" t="s">
        <v>95</v>
      </c>
      <c r="D67" s="79" t="s">
        <v>94</v>
      </c>
      <c r="E67" s="8"/>
      <c r="F67" s="8"/>
      <c r="H67" s="25"/>
      <c r="I67" s="25"/>
      <c r="J67" s="25"/>
      <c r="K67" s="25"/>
      <c r="L67" s="25"/>
      <c r="M67" s="25"/>
      <c r="N67" s="25"/>
    </row>
    <row r="68" spans="2:39" s="5" customFormat="1" x14ac:dyDescent="0.2">
      <c r="B68" s="80" t="s">
        <v>93</v>
      </c>
      <c r="C68" s="81">
        <v>0.01</v>
      </c>
      <c r="D68" s="82">
        <f>C68*C62</f>
        <v>369600</v>
      </c>
    </row>
    <row r="69" spans="2:39" s="5" customFormat="1" x14ac:dyDescent="0.2">
      <c r="B69" s="80" t="s">
        <v>92</v>
      </c>
      <c r="C69" s="83">
        <v>5.0000000000000001E-3</v>
      </c>
      <c r="D69" s="82">
        <f>C69*C62</f>
        <v>184800</v>
      </c>
    </row>
    <row r="70" spans="2:39" s="5" customFormat="1" x14ac:dyDescent="0.2">
      <c r="B70" s="80" t="s">
        <v>91</v>
      </c>
      <c r="C70" s="83">
        <v>5.0000000000000001E-3</v>
      </c>
      <c r="D70" s="82"/>
    </row>
    <row r="71" spans="2:39" s="5" customFormat="1" x14ac:dyDescent="0.2">
      <c r="B71" s="80" t="s">
        <v>90</v>
      </c>
      <c r="C71" s="83">
        <v>7.4999999999999997E-2</v>
      </c>
      <c r="D71" s="82">
        <f>C71*(D68+D69+D70)</f>
        <v>41580</v>
      </c>
      <c r="R71" s="19"/>
      <c r="S71" s="19"/>
      <c r="T71" s="19"/>
      <c r="U71" s="19"/>
      <c r="V71" s="19"/>
      <c r="W71" s="19"/>
      <c r="X71" s="19"/>
      <c r="Y71" s="19"/>
      <c r="Z71" s="19"/>
    </row>
    <row r="72" spans="2:39" s="5" customFormat="1" x14ac:dyDescent="0.2">
      <c r="B72" s="80"/>
      <c r="C72" s="72"/>
      <c r="D72" s="84">
        <f>SUM(D68:D71)</f>
        <v>595980</v>
      </c>
    </row>
    <row r="73" spans="2:39" s="5" customFormat="1" x14ac:dyDescent="0.2">
      <c r="B73" s="80"/>
      <c r="C73" s="72"/>
      <c r="D73" s="72"/>
    </row>
    <row r="74" spans="2:39" s="5" customFormat="1" x14ac:dyDescent="0.2">
      <c r="B74" s="78" t="s">
        <v>89</v>
      </c>
      <c r="C74" s="72"/>
      <c r="D74" s="72"/>
      <c r="G74" s="8"/>
    </row>
    <row r="75" spans="2:39" x14ac:dyDescent="0.2">
      <c r="B75" s="76" t="s">
        <v>88</v>
      </c>
      <c r="C75" s="75">
        <v>0.24</v>
      </c>
      <c r="D75" s="72"/>
      <c r="E75" s="5"/>
      <c r="F75" s="5"/>
      <c r="G75" s="5"/>
      <c r="H75" s="5"/>
      <c r="I75" s="5"/>
      <c r="J75" s="5"/>
      <c r="K75" s="5"/>
      <c r="L75" s="5"/>
      <c r="M75" s="5"/>
      <c r="N75" s="5"/>
      <c r="O75" s="5"/>
    </row>
    <row r="76" spans="2:39" x14ac:dyDescent="0.2">
      <c r="B76" s="76" t="s">
        <v>60</v>
      </c>
      <c r="C76" s="74">
        <f>C75*C62</f>
        <v>8870400</v>
      </c>
      <c r="D76" s="82"/>
      <c r="E76" s="5"/>
      <c r="F76" s="5"/>
      <c r="G76" s="5"/>
      <c r="H76" s="5"/>
      <c r="I76" s="5"/>
      <c r="J76" s="5"/>
      <c r="K76" s="5"/>
      <c r="L76" s="5"/>
      <c r="M76" s="5"/>
      <c r="N76" s="5"/>
      <c r="O76" s="5"/>
    </row>
    <row r="77" spans="2:39" x14ac:dyDescent="0.2">
      <c r="B77" s="76" t="s">
        <v>87</v>
      </c>
      <c r="C77" s="85">
        <v>365</v>
      </c>
      <c r="D77" s="72"/>
      <c r="E77" s="23"/>
      <c r="F77" s="5"/>
      <c r="G77" s="5"/>
      <c r="H77" s="5"/>
      <c r="I77" s="5"/>
      <c r="J77" s="5"/>
      <c r="K77" s="5"/>
      <c r="L77" s="5"/>
      <c r="M77" s="5"/>
      <c r="N77" s="5"/>
      <c r="O77" s="5"/>
    </row>
    <row r="78" spans="2:39" x14ac:dyDescent="0.2">
      <c r="B78" s="76" t="s">
        <v>86</v>
      </c>
      <c r="C78" s="82">
        <f>(C62*C75)/C77</f>
        <v>24302.465753424658</v>
      </c>
      <c r="D78" s="72"/>
      <c r="E78" s="5"/>
      <c r="F78" s="5"/>
      <c r="G78" s="5"/>
      <c r="H78" s="5"/>
      <c r="I78" s="5"/>
      <c r="J78" s="5"/>
      <c r="K78" s="5"/>
      <c r="L78" s="5"/>
      <c r="M78" s="5"/>
      <c r="N78" s="5"/>
      <c r="O78" s="5"/>
    </row>
    <row r="79" spans="2:39" x14ac:dyDescent="0.2">
      <c r="B79" s="76"/>
      <c r="C79" s="72"/>
      <c r="D79" s="72"/>
      <c r="E79" s="5"/>
      <c r="F79" s="5"/>
      <c r="G79" s="5"/>
      <c r="H79" s="5"/>
      <c r="I79" s="5"/>
      <c r="J79" s="5"/>
      <c r="K79" s="5"/>
      <c r="L79" s="5"/>
      <c r="M79" s="5"/>
      <c r="N79" s="5"/>
      <c r="O79" s="5"/>
    </row>
    <row r="80" spans="2:39" x14ac:dyDescent="0.2">
      <c r="B80" s="73" t="s">
        <v>85</v>
      </c>
      <c r="C80" s="86">
        <f>C64+C81</f>
        <v>45292</v>
      </c>
      <c r="D80" s="86">
        <f t="shared" ref="D80:AL80" si="9">C80+D81</f>
        <v>45323</v>
      </c>
      <c r="E80" s="86">
        <f t="shared" si="9"/>
        <v>45354</v>
      </c>
      <c r="F80" s="86">
        <f t="shared" si="9"/>
        <v>45383</v>
      </c>
      <c r="G80" s="86">
        <f t="shared" si="9"/>
        <v>45414</v>
      </c>
      <c r="H80" s="86">
        <f t="shared" si="9"/>
        <v>45444</v>
      </c>
      <c r="I80" s="86">
        <f t="shared" si="9"/>
        <v>45475</v>
      </c>
      <c r="J80" s="86">
        <f t="shared" si="9"/>
        <v>45505</v>
      </c>
      <c r="K80" s="86">
        <f t="shared" si="9"/>
        <v>45536</v>
      </c>
      <c r="L80" s="86">
        <f t="shared" si="9"/>
        <v>45567</v>
      </c>
      <c r="M80" s="86">
        <f t="shared" si="9"/>
        <v>45597</v>
      </c>
      <c r="N80" s="86">
        <f t="shared" si="9"/>
        <v>45628</v>
      </c>
      <c r="O80" s="86">
        <f t="shared" si="9"/>
        <v>45659</v>
      </c>
      <c r="P80" s="86">
        <f t="shared" si="9"/>
        <v>45690</v>
      </c>
      <c r="Q80" s="86">
        <f t="shared" si="9"/>
        <v>45721</v>
      </c>
      <c r="R80" s="86">
        <f t="shared" si="9"/>
        <v>45750</v>
      </c>
      <c r="S80" s="86">
        <f t="shared" si="9"/>
        <v>45781</v>
      </c>
      <c r="T80" s="86">
        <f t="shared" si="9"/>
        <v>45811</v>
      </c>
      <c r="U80" s="86">
        <f t="shared" si="9"/>
        <v>45842</v>
      </c>
      <c r="V80" s="86">
        <f t="shared" si="9"/>
        <v>45872</v>
      </c>
      <c r="W80" s="86">
        <f t="shared" si="9"/>
        <v>45903</v>
      </c>
      <c r="X80" s="86">
        <f t="shared" si="9"/>
        <v>45934</v>
      </c>
      <c r="Y80" s="86">
        <f t="shared" si="9"/>
        <v>45964</v>
      </c>
      <c r="Z80" s="86">
        <f t="shared" si="9"/>
        <v>45995</v>
      </c>
      <c r="AA80" s="86">
        <f t="shared" si="9"/>
        <v>46026</v>
      </c>
      <c r="AB80" s="86">
        <f t="shared" si="9"/>
        <v>46057</v>
      </c>
      <c r="AC80" s="86">
        <f t="shared" si="9"/>
        <v>46088</v>
      </c>
      <c r="AD80" s="86">
        <f t="shared" si="9"/>
        <v>46117</v>
      </c>
      <c r="AE80" s="86">
        <f t="shared" si="9"/>
        <v>46148</v>
      </c>
      <c r="AF80" s="86">
        <f t="shared" si="9"/>
        <v>46178</v>
      </c>
      <c r="AG80" s="86">
        <f t="shared" si="9"/>
        <v>46209</v>
      </c>
      <c r="AH80" s="86">
        <f t="shared" si="9"/>
        <v>46239</v>
      </c>
      <c r="AI80" s="86">
        <f t="shared" si="9"/>
        <v>46270</v>
      </c>
      <c r="AJ80" s="86">
        <f t="shared" si="9"/>
        <v>46301</v>
      </c>
      <c r="AK80" s="86">
        <f t="shared" si="9"/>
        <v>46331</v>
      </c>
      <c r="AL80" s="86">
        <f t="shared" si="9"/>
        <v>46362</v>
      </c>
      <c r="AM80" s="89" t="s">
        <v>44</v>
      </c>
    </row>
    <row r="81" spans="2:39" x14ac:dyDescent="0.2">
      <c r="B81" s="76" t="s">
        <v>84</v>
      </c>
      <c r="C81" s="72">
        <v>31</v>
      </c>
      <c r="D81" s="72">
        <v>31</v>
      </c>
      <c r="E81" s="72">
        <v>31</v>
      </c>
      <c r="F81" s="72">
        <v>29</v>
      </c>
      <c r="G81" s="72">
        <v>31</v>
      </c>
      <c r="H81" s="72">
        <v>30</v>
      </c>
      <c r="I81" s="72">
        <v>31</v>
      </c>
      <c r="J81" s="72">
        <v>30</v>
      </c>
      <c r="K81" s="72">
        <v>31</v>
      </c>
      <c r="L81" s="72">
        <v>31</v>
      </c>
      <c r="M81" s="72">
        <v>30</v>
      </c>
      <c r="N81" s="72">
        <v>31</v>
      </c>
      <c r="O81" s="72">
        <v>31</v>
      </c>
      <c r="P81" s="72">
        <v>31</v>
      </c>
      <c r="Q81" s="72">
        <v>31</v>
      </c>
      <c r="R81" s="72">
        <v>29</v>
      </c>
      <c r="S81" s="72">
        <v>31</v>
      </c>
      <c r="T81" s="72">
        <v>30</v>
      </c>
      <c r="U81" s="72">
        <v>31</v>
      </c>
      <c r="V81" s="72">
        <v>30</v>
      </c>
      <c r="W81" s="72">
        <v>31</v>
      </c>
      <c r="X81" s="72">
        <v>31</v>
      </c>
      <c r="Y81" s="72">
        <v>30</v>
      </c>
      <c r="Z81" s="72">
        <v>31</v>
      </c>
      <c r="AA81" s="72">
        <v>31</v>
      </c>
      <c r="AB81" s="72">
        <v>31</v>
      </c>
      <c r="AC81" s="72">
        <v>31</v>
      </c>
      <c r="AD81" s="72">
        <v>29</v>
      </c>
      <c r="AE81" s="72">
        <v>31</v>
      </c>
      <c r="AF81" s="72">
        <v>30</v>
      </c>
      <c r="AG81" s="72">
        <v>31</v>
      </c>
      <c r="AH81" s="72">
        <v>30</v>
      </c>
      <c r="AI81" s="72">
        <v>31</v>
      </c>
      <c r="AJ81" s="72">
        <v>31</v>
      </c>
      <c r="AK81" s="72">
        <v>30</v>
      </c>
      <c r="AL81" s="72">
        <v>31</v>
      </c>
      <c r="AM81" s="90">
        <f>SUM(C81:AL81)</f>
        <v>1101</v>
      </c>
    </row>
    <row r="82" spans="2:39" x14ac:dyDescent="0.2">
      <c r="B82" s="76" t="s">
        <v>81</v>
      </c>
      <c r="C82" s="87">
        <f>C62/C59</f>
        <v>1026666.6666666666</v>
      </c>
      <c r="D82" s="87">
        <f t="shared" ref="D82:AL82" si="10">C82</f>
        <v>1026666.6666666666</v>
      </c>
      <c r="E82" s="87">
        <f t="shared" si="10"/>
        <v>1026666.6666666666</v>
      </c>
      <c r="F82" s="87">
        <f t="shared" si="10"/>
        <v>1026666.6666666666</v>
      </c>
      <c r="G82" s="87">
        <f t="shared" si="10"/>
        <v>1026666.6666666666</v>
      </c>
      <c r="H82" s="87">
        <f t="shared" si="10"/>
        <v>1026666.6666666666</v>
      </c>
      <c r="I82" s="87">
        <f t="shared" si="10"/>
        <v>1026666.6666666666</v>
      </c>
      <c r="J82" s="87">
        <f t="shared" si="10"/>
        <v>1026666.6666666666</v>
      </c>
      <c r="K82" s="87">
        <f t="shared" si="10"/>
        <v>1026666.6666666666</v>
      </c>
      <c r="L82" s="87">
        <f t="shared" si="10"/>
        <v>1026666.6666666666</v>
      </c>
      <c r="M82" s="87">
        <f t="shared" si="10"/>
        <v>1026666.6666666666</v>
      </c>
      <c r="N82" s="87">
        <f t="shared" si="10"/>
        <v>1026666.6666666666</v>
      </c>
      <c r="O82" s="87">
        <f t="shared" si="10"/>
        <v>1026666.6666666666</v>
      </c>
      <c r="P82" s="87">
        <f t="shared" si="10"/>
        <v>1026666.6666666666</v>
      </c>
      <c r="Q82" s="87">
        <f t="shared" si="10"/>
        <v>1026666.6666666666</v>
      </c>
      <c r="R82" s="87">
        <f t="shared" si="10"/>
        <v>1026666.6666666666</v>
      </c>
      <c r="S82" s="87">
        <f t="shared" si="10"/>
        <v>1026666.6666666666</v>
      </c>
      <c r="T82" s="87">
        <f t="shared" si="10"/>
        <v>1026666.6666666666</v>
      </c>
      <c r="U82" s="87">
        <f t="shared" si="10"/>
        <v>1026666.6666666666</v>
      </c>
      <c r="V82" s="87">
        <f t="shared" si="10"/>
        <v>1026666.6666666666</v>
      </c>
      <c r="W82" s="87">
        <f t="shared" si="10"/>
        <v>1026666.6666666666</v>
      </c>
      <c r="X82" s="87">
        <f t="shared" si="10"/>
        <v>1026666.6666666666</v>
      </c>
      <c r="Y82" s="87">
        <f t="shared" si="10"/>
        <v>1026666.6666666666</v>
      </c>
      <c r="Z82" s="87">
        <f t="shared" si="10"/>
        <v>1026666.6666666666</v>
      </c>
      <c r="AA82" s="87">
        <f t="shared" si="10"/>
        <v>1026666.6666666666</v>
      </c>
      <c r="AB82" s="87">
        <f t="shared" si="10"/>
        <v>1026666.6666666666</v>
      </c>
      <c r="AC82" s="87">
        <f t="shared" si="10"/>
        <v>1026666.6666666666</v>
      </c>
      <c r="AD82" s="87">
        <f t="shared" si="10"/>
        <v>1026666.6666666666</v>
      </c>
      <c r="AE82" s="87">
        <f t="shared" si="10"/>
        <v>1026666.6666666666</v>
      </c>
      <c r="AF82" s="87">
        <f t="shared" si="10"/>
        <v>1026666.6666666666</v>
      </c>
      <c r="AG82" s="87">
        <f t="shared" si="10"/>
        <v>1026666.6666666666</v>
      </c>
      <c r="AH82" s="87">
        <f t="shared" si="10"/>
        <v>1026666.6666666666</v>
      </c>
      <c r="AI82" s="87">
        <f t="shared" si="10"/>
        <v>1026666.6666666666</v>
      </c>
      <c r="AJ82" s="87">
        <f t="shared" si="10"/>
        <v>1026666.6666666666</v>
      </c>
      <c r="AK82" s="87">
        <f t="shared" si="10"/>
        <v>1026666.6666666666</v>
      </c>
      <c r="AL82" s="87">
        <f t="shared" si="10"/>
        <v>1026666.6666666666</v>
      </c>
      <c r="AM82" s="74">
        <f>SUM(C82:AL82)</f>
        <v>36960000.000000007</v>
      </c>
    </row>
    <row r="83" spans="2:39" x14ac:dyDescent="0.2">
      <c r="B83" s="76" t="s">
        <v>83</v>
      </c>
      <c r="C83" s="87">
        <f>C62-C82</f>
        <v>35933333.333333336</v>
      </c>
      <c r="D83" s="87">
        <f t="shared" ref="D83:AL83" si="11">C83-D82</f>
        <v>34906666.666666672</v>
      </c>
      <c r="E83" s="87">
        <f t="shared" si="11"/>
        <v>33880000.000000007</v>
      </c>
      <c r="F83" s="87">
        <f t="shared" si="11"/>
        <v>32853333.33333334</v>
      </c>
      <c r="G83" s="87">
        <f t="shared" si="11"/>
        <v>31826666.666666672</v>
      </c>
      <c r="H83" s="87">
        <f t="shared" si="11"/>
        <v>30800000.000000004</v>
      </c>
      <c r="I83" s="87">
        <f t="shared" si="11"/>
        <v>29773333.333333336</v>
      </c>
      <c r="J83" s="87">
        <f t="shared" si="11"/>
        <v>28746666.666666668</v>
      </c>
      <c r="K83" s="87">
        <f t="shared" si="11"/>
        <v>27720000</v>
      </c>
      <c r="L83" s="87">
        <f t="shared" si="11"/>
        <v>26693333.333333332</v>
      </c>
      <c r="M83" s="87">
        <f t="shared" si="11"/>
        <v>25666666.666666664</v>
      </c>
      <c r="N83" s="87">
        <f t="shared" si="11"/>
        <v>24639999.999999996</v>
      </c>
      <c r="O83" s="87">
        <f t="shared" si="11"/>
        <v>23613333.333333328</v>
      </c>
      <c r="P83" s="87">
        <f t="shared" si="11"/>
        <v>22586666.66666666</v>
      </c>
      <c r="Q83" s="87">
        <f t="shared" si="11"/>
        <v>21559999.999999993</v>
      </c>
      <c r="R83" s="87">
        <f t="shared" si="11"/>
        <v>20533333.333333325</v>
      </c>
      <c r="S83" s="87">
        <f t="shared" si="11"/>
        <v>19506666.666666657</v>
      </c>
      <c r="T83" s="87">
        <f t="shared" si="11"/>
        <v>18479999.999999989</v>
      </c>
      <c r="U83" s="87">
        <f t="shared" si="11"/>
        <v>17453333.333333321</v>
      </c>
      <c r="V83" s="87">
        <f t="shared" si="11"/>
        <v>16426666.666666655</v>
      </c>
      <c r="W83" s="87">
        <f t="shared" si="11"/>
        <v>15399999.999999989</v>
      </c>
      <c r="X83" s="87">
        <f t="shared" si="11"/>
        <v>14373333.333333323</v>
      </c>
      <c r="Y83" s="87">
        <f t="shared" si="11"/>
        <v>13346666.666666657</v>
      </c>
      <c r="Z83" s="87">
        <f t="shared" si="11"/>
        <v>12319999.999999991</v>
      </c>
      <c r="AA83" s="87">
        <f t="shared" si="11"/>
        <v>11293333.333333325</v>
      </c>
      <c r="AB83" s="87">
        <f t="shared" si="11"/>
        <v>10266666.666666659</v>
      </c>
      <c r="AC83" s="87">
        <f t="shared" si="11"/>
        <v>9239999.9999999925</v>
      </c>
      <c r="AD83" s="87">
        <f t="shared" si="11"/>
        <v>8213333.3333333256</v>
      </c>
      <c r="AE83" s="87">
        <f t="shared" si="11"/>
        <v>7186666.6666666586</v>
      </c>
      <c r="AF83" s="87">
        <f t="shared" si="11"/>
        <v>6159999.9999999916</v>
      </c>
      <c r="AG83" s="87">
        <f t="shared" si="11"/>
        <v>5133333.3333333246</v>
      </c>
      <c r="AH83" s="87">
        <f t="shared" si="11"/>
        <v>4106666.6666666581</v>
      </c>
      <c r="AI83" s="87">
        <f t="shared" si="11"/>
        <v>3079999.9999999916</v>
      </c>
      <c r="AJ83" s="87">
        <f t="shared" si="11"/>
        <v>2053333.3333333251</v>
      </c>
      <c r="AK83" s="87">
        <f t="shared" si="11"/>
        <v>1026666.6666666585</v>
      </c>
      <c r="AL83" s="87">
        <f t="shared" si="11"/>
        <v>-8.149072527885437E-9</v>
      </c>
      <c r="AM83" s="90"/>
    </row>
    <row r="84" spans="2:39" x14ac:dyDescent="0.2">
      <c r="B84" s="76" t="s">
        <v>80</v>
      </c>
      <c r="C84" s="87">
        <f t="shared" ref="C84:AL84" si="12">(($C$75*C83)/$C$77)*C81</f>
        <v>732449.31506849325</v>
      </c>
      <c r="D84" s="87">
        <f t="shared" si="12"/>
        <v>711522.191780822</v>
      </c>
      <c r="E84" s="87">
        <f t="shared" si="12"/>
        <v>690595.06849315076</v>
      </c>
      <c r="F84" s="87">
        <f t="shared" si="12"/>
        <v>626463.56164383562</v>
      </c>
      <c r="G84" s="87">
        <f t="shared" si="12"/>
        <v>648740.82191780827</v>
      </c>
      <c r="H84" s="87">
        <f t="shared" si="12"/>
        <v>607561.64383561653</v>
      </c>
      <c r="I84" s="87">
        <f t="shared" si="12"/>
        <v>606886.57534246577</v>
      </c>
      <c r="J84" s="87">
        <f t="shared" si="12"/>
        <v>567057.53424657532</v>
      </c>
      <c r="K84" s="87">
        <f t="shared" si="12"/>
        <v>565032.32876712328</v>
      </c>
      <c r="L84" s="87">
        <f t="shared" si="12"/>
        <v>544105.20547945192</v>
      </c>
      <c r="M84" s="87">
        <f t="shared" si="12"/>
        <v>506301.36986301362</v>
      </c>
      <c r="N84" s="87">
        <f t="shared" si="12"/>
        <v>502250.95890410955</v>
      </c>
      <c r="O84" s="87">
        <f t="shared" si="12"/>
        <v>481323.83561643818</v>
      </c>
      <c r="P84" s="87">
        <f t="shared" si="12"/>
        <v>460396.71232876694</v>
      </c>
      <c r="Q84" s="87">
        <f t="shared" si="12"/>
        <v>439469.58904109575</v>
      </c>
      <c r="R84" s="87">
        <f t="shared" si="12"/>
        <v>391539.72602739709</v>
      </c>
      <c r="S84" s="87">
        <f t="shared" si="12"/>
        <v>397615.3424657532</v>
      </c>
      <c r="T84" s="87">
        <f t="shared" si="12"/>
        <v>364536.98630136967</v>
      </c>
      <c r="U84" s="87">
        <f t="shared" si="12"/>
        <v>355761.09589041065</v>
      </c>
      <c r="V84" s="87">
        <f t="shared" si="12"/>
        <v>324032.87671232858</v>
      </c>
      <c r="W84" s="87">
        <f t="shared" si="12"/>
        <v>313906.84931506828</v>
      </c>
      <c r="X84" s="87">
        <f t="shared" si="12"/>
        <v>292979.72602739697</v>
      </c>
      <c r="Y84" s="87">
        <f t="shared" si="12"/>
        <v>263276.71232876694</v>
      </c>
      <c r="Z84" s="87">
        <f t="shared" si="12"/>
        <v>251125.4794520546</v>
      </c>
      <c r="AA84" s="87">
        <f t="shared" si="12"/>
        <v>230198.35616438335</v>
      </c>
      <c r="AB84" s="87">
        <f t="shared" si="12"/>
        <v>209271.23287671217</v>
      </c>
      <c r="AC84" s="87">
        <f t="shared" si="12"/>
        <v>188344.10958904092</v>
      </c>
      <c r="AD84" s="87">
        <f t="shared" si="12"/>
        <v>156615.89041095876</v>
      </c>
      <c r="AE84" s="87">
        <f t="shared" si="12"/>
        <v>146489.86301369843</v>
      </c>
      <c r="AF84" s="87">
        <f t="shared" si="12"/>
        <v>121512.32876712312</v>
      </c>
      <c r="AG84" s="87">
        <f t="shared" si="12"/>
        <v>104635.61643835598</v>
      </c>
      <c r="AH84" s="87">
        <f t="shared" si="12"/>
        <v>81008.219178082014</v>
      </c>
      <c r="AI84" s="87">
        <f t="shared" si="12"/>
        <v>62781.369863013519</v>
      </c>
      <c r="AJ84" s="87">
        <f t="shared" si="12"/>
        <v>41854.246575342295</v>
      </c>
      <c r="AK84" s="87">
        <f t="shared" si="12"/>
        <v>20252.054794520383</v>
      </c>
      <c r="AL84" s="87">
        <f t="shared" si="12"/>
        <v>-1.6610712221224014E-10</v>
      </c>
      <c r="AM84" s="74">
        <f>SUM(C84:AL84)</f>
        <v>13007894.79452054</v>
      </c>
    </row>
    <row r="85" spans="2:39" x14ac:dyDescent="0.2">
      <c r="B85" s="76" t="s">
        <v>82</v>
      </c>
      <c r="C85" s="88">
        <f t="shared" ref="C85:AL85" si="13">C82+C84</f>
        <v>1759115.9817351599</v>
      </c>
      <c r="D85" s="88">
        <f t="shared" si="13"/>
        <v>1738188.8584474886</v>
      </c>
      <c r="E85" s="88">
        <f t="shared" si="13"/>
        <v>1717261.7351598174</v>
      </c>
      <c r="F85" s="88">
        <f t="shared" si="13"/>
        <v>1653130.2283105021</v>
      </c>
      <c r="G85" s="88">
        <f t="shared" si="13"/>
        <v>1675407.4885844749</v>
      </c>
      <c r="H85" s="88">
        <f t="shared" si="13"/>
        <v>1634228.3105022833</v>
      </c>
      <c r="I85" s="88">
        <f t="shared" si="13"/>
        <v>1633553.2420091324</v>
      </c>
      <c r="J85" s="88">
        <f t="shared" si="13"/>
        <v>1593724.2009132421</v>
      </c>
      <c r="K85" s="88">
        <f t="shared" si="13"/>
        <v>1591698.9954337899</v>
      </c>
      <c r="L85" s="88">
        <f t="shared" si="13"/>
        <v>1570771.8721461184</v>
      </c>
      <c r="M85" s="88">
        <f t="shared" si="13"/>
        <v>1532968.0365296802</v>
      </c>
      <c r="N85" s="88">
        <f t="shared" si="13"/>
        <v>1528917.6255707762</v>
      </c>
      <c r="O85" s="88">
        <f t="shared" si="13"/>
        <v>1507990.5022831047</v>
      </c>
      <c r="P85" s="88">
        <f t="shared" si="13"/>
        <v>1487063.3789954334</v>
      </c>
      <c r="Q85" s="88">
        <f t="shared" si="13"/>
        <v>1466136.2557077624</v>
      </c>
      <c r="R85" s="88">
        <f t="shared" si="13"/>
        <v>1418206.3926940637</v>
      </c>
      <c r="S85" s="88">
        <f t="shared" si="13"/>
        <v>1424282.0091324197</v>
      </c>
      <c r="T85" s="88">
        <f t="shared" si="13"/>
        <v>1391203.6529680362</v>
      </c>
      <c r="U85" s="88">
        <f t="shared" si="13"/>
        <v>1382427.7625570772</v>
      </c>
      <c r="V85" s="88">
        <f t="shared" si="13"/>
        <v>1350699.5433789953</v>
      </c>
      <c r="W85" s="88">
        <f t="shared" si="13"/>
        <v>1340573.515981735</v>
      </c>
      <c r="X85" s="88">
        <f t="shared" si="13"/>
        <v>1319646.3926940635</v>
      </c>
      <c r="Y85" s="88">
        <f t="shared" si="13"/>
        <v>1289943.3789954334</v>
      </c>
      <c r="Z85" s="88">
        <f t="shared" si="13"/>
        <v>1277792.1461187212</v>
      </c>
      <c r="AA85" s="88">
        <f t="shared" si="13"/>
        <v>1256865.02283105</v>
      </c>
      <c r="AB85" s="88">
        <f t="shared" si="13"/>
        <v>1235937.8995433787</v>
      </c>
      <c r="AC85" s="88">
        <f t="shared" si="13"/>
        <v>1215010.7762557075</v>
      </c>
      <c r="AD85" s="88">
        <f t="shared" si="13"/>
        <v>1183282.5570776253</v>
      </c>
      <c r="AE85" s="88">
        <f t="shared" si="13"/>
        <v>1173156.529680365</v>
      </c>
      <c r="AF85" s="88">
        <f t="shared" si="13"/>
        <v>1148178.9954337897</v>
      </c>
      <c r="AG85" s="88">
        <f t="shared" si="13"/>
        <v>1131302.2831050225</v>
      </c>
      <c r="AH85" s="88">
        <f t="shared" si="13"/>
        <v>1107674.8858447487</v>
      </c>
      <c r="AI85" s="88">
        <f t="shared" si="13"/>
        <v>1089448.0365296802</v>
      </c>
      <c r="AJ85" s="88">
        <f t="shared" si="13"/>
        <v>1068520.913242009</v>
      </c>
      <c r="AK85" s="88">
        <f t="shared" si="13"/>
        <v>1046918.721461187</v>
      </c>
      <c r="AL85" s="88">
        <f t="shared" si="13"/>
        <v>1026666.6666666665</v>
      </c>
      <c r="AM85" s="74">
        <f>SUM(C85:AL85)</f>
        <v>49967894.794520549</v>
      </c>
    </row>
    <row r="86" spans="2:39" x14ac:dyDescent="0.2">
      <c r="B86" s="72" t="s">
        <v>119</v>
      </c>
      <c r="C86" s="87">
        <f>C85</f>
        <v>1759115.9817351599</v>
      </c>
      <c r="D86" s="87">
        <f>D85+C86</f>
        <v>3497304.8401826485</v>
      </c>
      <c r="E86" s="87">
        <f t="shared" ref="E86:AM86" si="14">E85+D86</f>
        <v>5214566.5753424661</v>
      </c>
      <c r="F86" s="87">
        <f t="shared" si="14"/>
        <v>6867696.8036529683</v>
      </c>
      <c r="G86" s="87">
        <f t="shared" si="14"/>
        <v>8543104.2922374438</v>
      </c>
      <c r="H86" s="87">
        <f t="shared" si="14"/>
        <v>10177332.602739727</v>
      </c>
      <c r="I86" s="87">
        <f t="shared" si="14"/>
        <v>11810885.84474886</v>
      </c>
      <c r="J86" s="87">
        <f t="shared" si="14"/>
        <v>13404610.045662101</v>
      </c>
      <c r="K86" s="87">
        <f t="shared" si="14"/>
        <v>14996309.041095892</v>
      </c>
      <c r="L86" s="87">
        <f t="shared" si="14"/>
        <v>16567080.91324201</v>
      </c>
      <c r="M86" s="87">
        <f t="shared" si="14"/>
        <v>18100048.949771691</v>
      </c>
      <c r="N86" s="87">
        <f t="shared" si="14"/>
        <v>19628966.575342469</v>
      </c>
      <c r="O86" s="87">
        <f t="shared" si="14"/>
        <v>21136957.077625573</v>
      </c>
      <c r="P86" s="87">
        <f t="shared" si="14"/>
        <v>22624020.456621006</v>
      </c>
      <c r="Q86" s="87">
        <f t="shared" si="14"/>
        <v>24090156.712328769</v>
      </c>
      <c r="R86" s="87">
        <f t="shared" si="14"/>
        <v>25508363.105022833</v>
      </c>
      <c r="S86" s="87">
        <f t="shared" si="14"/>
        <v>26932645.114155252</v>
      </c>
      <c r="T86" s="87">
        <f t="shared" si="14"/>
        <v>28323848.767123289</v>
      </c>
      <c r="U86" s="87">
        <f t="shared" si="14"/>
        <v>29706276.529680368</v>
      </c>
      <c r="V86" s="87">
        <f t="shared" si="14"/>
        <v>31056976.073059361</v>
      </c>
      <c r="W86" s="87">
        <f t="shared" si="14"/>
        <v>32397549.589041095</v>
      </c>
      <c r="X86" s="87">
        <f t="shared" si="14"/>
        <v>33717195.981735155</v>
      </c>
      <c r="Y86" s="87">
        <f t="shared" si="14"/>
        <v>35007139.360730588</v>
      </c>
      <c r="Z86" s="87">
        <f t="shared" si="14"/>
        <v>36284931.506849311</v>
      </c>
      <c r="AA86" s="87">
        <f t="shared" si="14"/>
        <v>37541796.529680364</v>
      </c>
      <c r="AB86" s="87">
        <f t="shared" si="14"/>
        <v>38777734.429223746</v>
      </c>
      <c r="AC86" s="87">
        <f t="shared" si="14"/>
        <v>39992745.205479451</v>
      </c>
      <c r="AD86" s="87">
        <f t="shared" si="14"/>
        <v>41176027.762557074</v>
      </c>
      <c r="AE86" s="87">
        <f t="shared" si="14"/>
        <v>42349184.292237438</v>
      </c>
      <c r="AF86" s="87">
        <f t="shared" si="14"/>
        <v>43497363.287671231</v>
      </c>
      <c r="AG86" s="87">
        <f t="shared" si="14"/>
        <v>44628665.570776254</v>
      </c>
      <c r="AH86" s="87">
        <f t="shared" si="14"/>
        <v>45736340.456621006</v>
      </c>
      <c r="AI86" s="87">
        <f t="shared" si="14"/>
        <v>46825788.493150689</v>
      </c>
      <c r="AJ86" s="87">
        <f t="shared" si="14"/>
        <v>47894309.406392701</v>
      </c>
      <c r="AK86" s="87">
        <f t="shared" si="14"/>
        <v>48941228.127853885</v>
      </c>
      <c r="AL86" s="87">
        <f t="shared" si="14"/>
        <v>49967894.794520549</v>
      </c>
      <c r="AM86" s="87">
        <f t="shared" si="14"/>
        <v>99935789.589041099</v>
      </c>
    </row>
    <row r="87" spans="2:39" x14ac:dyDescent="0.2">
      <c r="B87" s="18"/>
      <c r="C87" s="17"/>
      <c r="D87" s="5"/>
      <c r="E87" s="5"/>
      <c r="F87" s="5"/>
      <c r="G87" s="5"/>
      <c r="H87" s="5"/>
      <c r="I87" s="5"/>
      <c r="J87" s="5"/>
      <c r="K87" s="5"/>
      <c r="L87" s="5"/>
      <c r="M87" s="5"/>
      <c r="N87" s="5"/>
      <c r="O87" s="5"/>
    </row>
  </sheetData>
  <sheetProtection algorithmName="SHA-512" hashValue="/HfijGBydl/HPstWCCAx4eNsNCC5bo1PxNLXdLsD9QE6xSzSMh6ZqrugdJyqZDLVcvf3Le6fN+3EkvgAxyj/Sg==" saltValue="FCxx7cb9zAyC+Ylc58dd4g==" spinCount="100000" sheet="1" objects="1" scenarios="1"/>
  <mergeCells count="3">
    <mergeCell ref="B39:D39"/>
    <mergeCell ref="B58:D58"/>
    <mergeCell ref="B52:D52"/>
  </mergeCell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67B23-A15D-4DEA-BBE3-DAA0EC3C1DD4}">
  <dimension ref="A4:AQ79"/>
  <sheetViews>
    <sheetView showGridLines="0" topLeftCell="B1" zoomScale="85" zoomScaleNormal="85" workbookViewId="0">
      <pane xSplit="1" ySplit="4" topLeftCell="C5" activePane="bottomRight" state="frozen"/>
      <selection activeCell="B1" sqref="B1"/>
      <selection pane="topRight" activeCell="C1" sqref="C1"/>
      <selection pane="bottomLeft" activeCell="B4" sqref="B4"/>
      <selection pane="bottomRight" activeCell="C2" sqref="C2"/>
    </sheetView>
  </sheetViews>
  <sheetFormatPr defaultRowHeight="14.25" outlineLevelRow="1" outlineLevelCol="1" x14ac:dyDescent="0.2"/>
  <cols>
    <col min="1" max="1" width="1.7109375" style="3" customWidth="1"/>
    <col min="2" max="2" width="41.42578125" style="3" customWidth="1"/>
    <col min="3" max="3" width="16" style="3" customWidth="1" outlineLevel="1"/>
    <col min="4" max="37" width="15.5703125" style="3" customWidth="1" outlineLevel="1"/>
    <col min="38" max="38" width="16.85546875" style="3" bestFit="1" customWidth="1" outlineLevel="1"/>
    <col min="39" max="39" width="18.28515625" style="3" bestFit="1" customWidth="1"/>
    <col min="40" max="40" width="16.85546875" style="3" bestFit="1" customWidth="1"/>
    <col min="41" max="43" width="18.28515625" style="3" bestFit="1" customWidth="1"/>
    <col min="44" max="16384" width="9.140625" style="3"/>
  </cols>
  <sheetData>
    <row r="4" spans="2:43" x14ac:dyDescent="0.2">
      <c r="B4" s="1" t="s">
        <v>161</v>
      </c>
      <c r="C4" s="2" t="s">
        <v>0</v>
      </c>
      <c r="D4" s="2" t="s">
        <v>1</v>
      </c>
      <c r="E4" s="2" t="s">
        <v>2</v>
      </c>
      <c r="F4" s="2" t="s">
        <v>3</v>
      </c>
      <c r="G4" s="2" t="s">
        <v>4</v>
      </c>
      <c r="H4" s="2" t="s">
        <v>5</v>
      </c>
      <c r="I4" s="2" t="s">
        <v>6</v>
      </c>
      <c r="J4" s="2" t="s">
        <v>7</v>
      </c>
      <c r="K4" s="2" t="s">
        <v>8</v>
      </c>
      <c r="L4" s="2" t="s">
        <v>9</v>
      </c>
      <c r="M4" s="2" t="s">
        <v>10</v>
      </c>
      <c r="N4" s="2" t="s">
        <v>11</v>
      </c>
      <c r="O4" s="2" t="s">
        <v>12</v>
      </c>
      <c r="P4" s="2" t="s">
        <v>13</v>
      </c>
      <c r="Q4" s="2" t="s">
        <v>14</v>
      </c>
      <c r="R4" s="2" t="s">
        <v>15</v>
      </c>
      <c r="S4" s="2" t="s">
        <v>16</v>
      </c>
      <c r="T4" s="2" t="s">
        <v>17</v>
      </c>
      <c r="U4" s="2" t="s">
        <v>18</v>
      </c>
      <c r="V4" s="2" t="s">
        <v>19</v>
      </c>
      <c r="W4" s="2" t="s">
        <v>20</v>
      </c>
      <c r="X4" s="2" t="s">
        <v>21</v>
      </c>
      <c r="Y4" s="2" t="s">
        <v>22</v>
      </c>
      <c r="Z4" s="2" t="s">
        <v>23</v>
      </c>
      <c r="AA4" s="2" t="s">
        <v>24</v>
      </c>
      <c r="AB4" s="2" t="s">
        <v>25</v>
      </c>
      <c r="AC4" s="2" t="s">
        <v>26</v>
      </c>
      <c r="AD4" s="2" t="s">
        <v>27</v>
      </c>
      <c r="AE4" s="2" t="s">
        <v>28</v>
      </c>
      <c r="AF4" s="2" t="s">
        <v>29</v>
      </c>
      <c r="AG4" s="2" t="s">
        <v>30</v>
      </c>
      <c r="AH4" s="2" t="s">
        <v>31</v>
      </c>
      <c r="AI4" s="2" t="s">
        <v>32</v>
      </c>
      <c r="AJ4" s="2" t="s">
        <v>33</v>
      </c>
      <c r="AK4" s="2" t="s">
        <v>34</v>
      </c>
      <c r="AL4" s="2" t="s">
        <v>35</v>
      </c>
      <c r="AM4" s="2" t="s">
        <v>36</v>
      </c>
      <c r="AN4" s="2" t="s">
        <v>37</v>
      </c>
      <c r="AO4" s="2" t="s">
        <v>38</v>
      </c>
      <c r="AP4" s="2" t="s">
        <v>39</v>
      </c>
      <c r="AQ4" s="2" t="s">
        <v>40</v>
      </c>
    </row>
    <row r="5" spans="2:43" s="5" customFormat="1" x14ac:dyDescent="0.2">
      <c r="B5" s="4" t="s">
        <v>41</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row>
    <row r="6" spans="2:43" s="5" customFormat="1" x14ac:dyDescent="0.2">
      <c r="B6" s="6" t="s">
        <v>157</v>
      </c>
      <c r="C6" s="11">
        <f>Input!C19</f>
        <v>5000000</v>
      </c>
      <c r="D6" s="11">
        <f>Input!D19</f>
        <v>5000000</v>
      </c>
      <c r="E6" s="11">
        <f>Input!E19</f>
        <v>5000000</v>
      </c>
      <c r="F6" s="11">
        <f>Input!F19</f>
        <v>5000000</v>
      </c>
      <c r="G6" s="11">
        <f>Input!G19</f>
        <v>5000000</v>
      </c>
      <c r="H6" s="11">
        <f>Input!H19</f>
        <v>5000000</v>
      </c>
      <c r="I6" s="11">
        <f>Input!I19</f>
        <v>5000000</v>
      </c>
      <c r="J6" s="11">
        <f>Input!J19</f>
        <v>5000000</v>
      </c>
      <c r="K6" s="11">
        <f>Input!K19</f>
        <v>5000000</v>
      </c>
      <c r="L6" s="11">
        <f>Input!L19</f>
        <v>5000000</v>
      </c>
      <c r="M6" s="11">
        <f>Input!M19</f>
        <v>5000000</v>
      </c>
      <c r="N6" s="11">
        <f>Input!N19</f>
        <v>5000000</v>
      </c>
      <c r="O6" s="11">
        <f>Input!O19</f>
        <v>5000000</v>
      </c>
      <c r="P6" s="11">
        <f>Input!P19</f>
        <v>5000000</v>
      </c>
      <c r="Q6" s="11">
        <f>Input!Q19</f>
        <v>5000000</v>
      </c>
      <c r="R6" s="11">
        <f>Input!R19</f>
        <v>5000000</v>
      </c>
      <c r="S6" s="11">
        <f>Input!S19</f>
        <v>5000000</v>
      </c>
      <c r="T6" s="11">
        <f>Input!T19</f>
        <v>5000000</v>
      </c>
      <c r="U6" s="11">
        <f>Input!U19</f>
        <v>5000000</v>
      </c>
      <c r="V6" s="11">
        <f>Input!V19</f>
        <v>5000000</v>
      </c>
      <c r="W6" s="11">
        <f>Input!W19</f>
        <v>5000000</v>
      </c>
      <c r="X6" s="11">
        <f>Input!X19</f>
        <v>5000000</v>
      </c>
      <c r="Y6" s="11">
        <f>Input!Y19</f>
        <v>5000000</v>
      </c>
      <c r="Z6" s="11">
        <f>Input!Z19</f>
        <v>5000000</v>
      </c>
      <c r="AA6" s="11">
        <f>Input!AA19</f>
        <v>5000000</v>
      </c>
      <c r="AB6" s="11">
        <f>Input!AB19</f>
        <v>5000000</v>
      </c>
      <c r="AC6" s="11">
        <f>Input!AC19</f>
        <v>5000000</v>
      </c>
      <c r="AD6" s="11">
        <f>Input!AD19</f>
        <v>5000000</v>
      </c>
      <c r="AE6" s="11">
        <f>Input!AE19</f>
        <v>5000000</v>
      </c>
      <c r="AF6" s="11">
        <f>Input!AF19</f>
        <v>5000000</v>
      </c>
      <c r="AG6" s="11">
        <f>Input!AG19</f>
        <v>5000000</v>
      </c>
      <c r="AH6" s="11">
        <f>Input!AH19</f>
        <v>5000000</v>
      </c>
      <c r="AI6" s="11">
        <f>Input!AI19</f>
        <v>5000000</v>
      </c>
      <c r="AJ6" s="11">
        <f>Input!AJ19</f>
        <v>5000000</v>
      </c>
      <c r="AK6" s="11">
        <f>Input!AK19</f>
        <v>5000000</v>
      </c>
      <c r="AL6" s="11">
        <f>Input!AL19</f>
        <v>5000000</v>
      </c>
      <c r="AM6" s="11">
        <f>SUM(C6:N6)</f>
        <v>60000000</v>
      </c>
      <c r="AN6" s="11">
        <f>SUM(O6:Z6)</f>
        <v>60000000</v>
      </c>
      <c r="AO6" s="11">
        <f>SUM(AA6:AL6)</f>
        <v>60000000</v>
      </c>
      <c r="AP6" s="11">
        <f>AO6*(1+(Input!C14))</f>
        <v>63000000</v>
      </c>
      <c r="AQ6" s="11">
        <f>AP6*(1+(Input!C14))</f>
        <v>66150000</v>
      </c>
    </row>
    <row r="7" spans="2:43" s="5" customFormat="1" x14ac:dyDescent="0.2">
      <c r="B7" s="6"/>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row>
    <row r="8" spans="2:43" s="8" customFormat="1" x14ac:dyDescent="0.2">
      <c r="B8" s="9" t="s">
        <v>42</v>
      </c>
      <c r="C8" s="13">
        <f t="shared" ref="C8:AQ8" si="0">SUM(C6:C7)</f>
        <v>5000000</v>
      </c>
      <c r="D8" s="13">
        <f t="shared" si="0"/>
        <v>5000000</v>
      </c>
      <c r="E8" s="13">
        <f t="shared" si="0"/>
        <v>5000000</v>
      </c>
      <c r="F8" s="13">
        <f t="shared" si="0"/>
        <v>5000000</v>
      </c>
      <c r="G8" s="13">
        <f t="shared" si="0"/>
        <v>5000000</v>
      </c>
      <c r="H8" s="13">
        <f t="shared" si="0"/>
        <v>5000000</v>
      </c>
      <c r="I8" s="13">
        <f t="shared" si="0"/>
        <v>5000000</v>
      </c>
      <c r="J8" s="13">
        <f t="shared" si="0"/>
        <v>5000000</v>
      </c>
      <c r="K8" s="13">
        <f t="shared" si="0"/>
        <v>5000000</v>
      </c>
      <c r="L8" s="13">
        <f t="shared" si="0"/>
        <v>5000000</v>
      </c>
      <c r="M8" s="13">
        <f t="shared" si="0"/>
        <v>5000000</v>
      </c>
      <c r="N8" s="13">
        <f t="shared" si="0"/>
        <v>5000000</v>
      </c>
      <c r="O8" s="13">
        <f t="shared" si="0"/>
        <v>5000000</v>
      </c>
      <c r="P8" s="13">
        <f t="shared" si="0"/>
        <v>5000000</v>
      </c>
      <c r="Q8" s="13">
        <f t="shared" si="0"/>
        <v>5000000</v>
      </c>
      <c r="R8" s="13">
        <f t="shared" si="0"/>
        <v>5000000</v>
      </c>
      <c r="S8" s="13">
        <f t="shared" si="0"/>
        <v>5000000</v>
      </c>
      <c r="T8" s="13">
        <f t="shared" si="0"/>
        <v>5000000</v>
      </c>
      <c r="U8" s="13">
        <f t="shared" si="0"/>
        <v>5000000</v>
      </c>
      <c r="V8" s="13">
        <f t="shared" si="0"/>
        <v>5000000</v>
      </c>
      <c r="W8" s="13">
        <f t="shared" si="0"/>
        <v>5000000</v>
      </c>
      <c r="X8" s="13">
        <f t="shared" si="0"/>
        <v>5000000</v>
      </c>
      <c r="Y8" s="13">
        <f t="shared" si="0"/>
        <v>5000000</v>
      </c>
      <c r="Z8" s="13">
        <f t="shared" si="0"/>
        <v>5000000</v>
      </c>
      <c r="AA8" s="13">
        <f t="shared" si="0"/>
        <v>5000000</v>
      </c>
      <c r="AB8" s="13">
        <f t="shared" si="0"/>
        <v>5000000</v>
      </c>
      <c r="AC8" s="13">
        <f t="shared" si="0"/>
        <v>5000000</v>
      </c>
      <c r="AD8" s="13">
        <f t="shared" si="0"/>
        <v>5000000</v>
      </c>
      <c r="AE8" s="13">
        <f t="shared" si="0"/>
        <v>5000000</v>
      </c>
      <c r="AF8" s="13">
        <f t="shared" si="0"/>
        <v>5000000</v>
      </c>
      <c r="AG8" s="13">
        <f t="shared" si="0"/>
        <v>5000000</v>
      </c>
      <c r="AH8" s="13">
        <f t="shared" si="0"/>
        <v>5000000</v>
      </c>
      <c r="AI8" s="13">
        <f t="shared" si="0"/>
        <v>5000000</v>
      </c>
      <c r="AJ8" s="13">
        <f t="shared" si="0"/>
        <v>5000000</v>
      </c>
      <c r="AK8" s="13">
        <f t="shared" si="0"/>
        <v>5000000</v>
      </c>
      <c r="AL8" s="13">
        <f t="shared" si="0"/>
        <v>5000000</v>
      </c>
      <c r="AM8" s="13">
        <f t="shared" si="0"/>
        <v>60000000</v>
      </c>
      <c r="AN8" s="13">
        <f t="shared" si="0"/>
        <v>60000000</v>
      </c>
      <c r="AO8" s="13">
        <f t="shared" si="0"/>
        <v>60000000</v>
      </c>
      <c r="AP8" s="13">
        <f t="shared" si="0"/>
        <v>63000000</v>
      </c>
      <c r="AQ8" s="13">
        <f t="shared" si="0"/>
        <v>66150000</v>
      </c>
    </row>
    <row r="9" spans="2:43" s="5" customFormat="1" x14ac:dyDescent="0.2">
      <c r="B9" s="6"/>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row>
    <row r="10" spans="2:43" s="5" customFormat="1" x14ac:dyDescent="0.2">
      <c r="B10" s="4" t="s">
        <v>43</v>
      </c>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row>
    <row r="11" spans="2:43" s="5" customFormat="1" outlineLevel="1" x14ac:dyDescent="0.2">
      <c r="B11" s="51" t="s">
        <v>133</v>
      </c>
      <c r="C11" s="11">
        <f>Input!C23</f>
        <v>1200000</v>
      </c>
      <c r="D11" s="11">
        <f>Input!D23</f>
        <v>1200000</v>
      </c>
      <c r="E11" s="11">
        <f>Input!E23</f>
        <v>1200000</v>
      </c>
      <c r="F11" s="11">
        <f>Input!F23</f>
        <v>1200000</v>
      </c>
      <c r="G11" s="11">
        <f>Input!G23</f>
        <v>1200000</v>
      </c>
      <c r="H11" s="11">
        <f>Input!H23</f>
        <v>1200000</v>
      </c>
      <c r="I11" s="11">
        <f>Input!I23</f>
        <v>1200000</v>
      </c>
      <c r="J11" s="11">
        <f>Input!J23</f>
        <v>1200000</v>
      </c>
      <c r="K11" s="11">
        <f>Input!K23</f>
        <v>1200000</v>
      </c>
      <c r="L11" s="11">
        <f>Input!L23</f>
        <v>1200000</v>
      </c>
      <c r="M11" s="11">
        <f>Input!M23</f>
        <v>1200000</v>
      </c>
      <c r="N11" s="11">
        <f>Input!N23</f>
        <v>1200000</v>
      </c>
      <c r="O11" s="11">
        <f>Input!O23</f>
        <v>1200000</v>
      </c>
      <c r="P11" s="11">
        <f>Input!P23</f>
        <v>1200000</v>
      </c>
      <c r="Q11" s="11">
        <f>Input!Q23</f>
        <v>1200000</v>
      </c>
      <c r="R11" s="11">
        <f>Input!R23</f>
        <v>1200000</v>
      </c>
      <c r="S11" s="11">
        <f>Input!S23</f>
        <v>1200000</v>
      </c>
      <c r="T11" s="11">
        <f>Input!T23</f>
        <v>1200000</v>
      </c>
      <c r="U11" s="11">
        <f>Input!U23</f>
        <v>1200000</v>
      </c>
      <c r="V11" s="11">
        <f>Input!V23</f>
        <v>1200000</v>
      </c>
      <c r="W11" s="11">
        <f>Input!W23</f>
        <v>1200000</v>
      </c>
      <c r="X11" s="11">
        <f>Input!X23</f>
        <v>1200000</v>
      </c>
      <c r="Y11" s="11">
        <f>Input!Y23</f>
        <v>1200000</v>
      </c>
      <c r="Z11" s="11">
        <f>Input!Z23</f>
        <v>1200000</v>
      </c>
      <c r="AA11" s="11">
        <f>Input!AA23</f>
        <v>1200000</v>
      </c>
      <c r="AB11" s="11">
        <f>Input!AB23</f>
        <v>1200000</v>
      </c>
      <c r="AC11" s="11">
        <f>Input!AC23</f>
        <v>1200000</v>
      </c>
      <c r="AD11" s="11">
        <f>Input!AD23</f>
        <v>1200000</v>
      </c>
      <c r="AE11" s="11">
        <f>Input!AE23</f>
        <v>1200000</v>
      </c>
      <c r="AF11" s="11">
        <f>Input!AF23</f>
        <v>1200000</v>
      </c>
      <c r="AG11" s="11">
        <f>Input!AG23</f>
        <v>1200000</v>
      </c>
      <c r="AH11" s="11">
        <f>Input!AH23</f>
        <v>1200000</v>
      </c>
      <c r="AI11" s="11">
        <f>Input!AI23</f>
        <v>1200000</v>
      </c>
      <c r="AJ11" s="11">
        <f>Input!AJ23</f>
        <v>1200000</v>
      </c>
      <c r="AK11" s="11">
        <f>Input!AK23</f>
        <v>1200000</v>
      </c>
      <c r="AL11" s="11">
        <f>Input!AL23</f>
        <v>1200000</v>
      </c>
      <c r="AM11" s="11">
        <f>SUM(C11:N11)</f>
        <v>14400000</v>
      </c>
      <c r="AN11" s="11">
        <f>SUM(O11:Z11)</f>
        <v>14400000</v>
      </c>
      <c r="AO11" s="11">
        <f>SUM(AA11:AL11)</f>
        <v>14400000</v>
      </c>
      <c r="AP11" s="11">
        <f>AO11*(1+(Input!C15))</f>
        <v>14832000</v>
      </c>
      <c r="AQ11" s="11">
        <f>AP11*(1+(Input!C15))</f>
        <v>15276960</v>
      </c>
    </row>
    <row r="12" spans="2:43" s="5" customFormat="1" outlineLevel="1" x14ac:dyDescent="0.2">
      <c r="B12" s="51" t="s">
        <v>134</v>
      </c>
      <c r="C12" s="11">
        <f>Input!C24</f>
        <v>1000000</v>
      </c>
      <c r="D12" s="11">
        <f>Input!D24</f>
        <v>1000000</v>
      </c>
      <c r="E12" s="11">
        <f>Input!E24</f>
        <v>1000000</v>
      </c>
      <c r="F12" s="11">
        <f>Input!F24</f>
        <v>1000000</v>
      </c>
      <c r="G12" s="11">
        <f>Input!G24</f>
        <v>1000000</v>
      </c>
      <c r="H12" s="11">
        <f>Input!H24</f>
        <v>1000000</v>
      </c>
      <c r="I12" s="11">
        <f>Input!I24</f>
        <v>1000000</v>
      </c>
      <c r="J12" s="11">
        <f>Input!J24</f>
        <v>1000000</v>
      </c>
      <c r="K12" s="11">
        <f>Input!K24</f>
        <v>1000000</v>
      </c>
      <c r="L12" s="11">
        <f>Input!L24</f>
        <v>1000000</v>
      </c>
      <c r="M12" s="11">
        <f>Input!M24</f>
        <v>1000000</v>
      </c>
      <c r="N12" s="11">
        <f>Input!N24</f>
        <v>1000000</v>
      </c>
      <c r="O12" s="11">
        <f>Input!O24</f>
        <v>1000000</v>
      </c>
      <c r="P12" s="11">
        <f>Input!P24</f>
        <v>1000000</v>
      </c>
      <c r="Q12" s="11">
        <f>Input!Q24</f>
        <v>1000000</v>
      </c>
      <c r="R12" s="11">
        <f>Input!R24</f>
        <v>1000000</v>
      </c>
      <c r="S12" s="11">
        <f>Input!S24</f>
        <v>1000000</v>
      </c>
      <c r="T12" s="11">
        <f>Input!T24</f>
        <v>1000000</v>
      </c>
      <c r="U12" s="11">
        <f>Input!U24</f>
        <v>1000000</v>
      </c>
      <c r="V12" s="11">
        <f>Input!V24</f>
        <v>1000000</v>
      </c>
      <c r="W12" s="11">
        <f>Input!W24</f>
        <v>1000000</v>
      </c>
      <c r="X12" s="11">
        <f>Input!X24</f>
        <v>1000000</v>
      </c>
      <c r="Y12" s="11">
        <f>Input!Y24</f>
        <v>1000000</v>
      </c>
      <c r="Z12" s="11">
        <f>Input!Z24</f>
        <v>1000000</v>
      </c>
      <c r="AA12" s="11">
        <f>Input!AA24</f>
        <v>1000000</v>
      </c>
      <c r="AB12" s="11">
        <f>Input!AB24</f>
        <v>1000000</v>
      </c>
      <c r="AC12" s="11">
        <f>Input!AC24</f>
        <v>1000000</v>
      </c>
      <c r="AD12" s="11">
        <f>Input!AD24</f>
        <v>1000000</v>
      </c>
      <c r="AE12" s="11">
        <f>Input!AE24</f>
        <v>1000000</v>
      </c>
      <c r="AF12" s="11">
        <f>Input!AF24</f>
        <v>1000000</v>
      </c>
      <c r="AG12" s="11">
        <f>Input!AG24</f>
        <v>1000000</v>
      </c>
      <c r="AH12" s="11">
        <f>Input!AH24</f>
        <v>1000000</v>
      </c>
      <c r="AI12" s="11">
        <f>Input!AI24</f>
        <v>1000000</v>
      </c>
      <c r="AJ12" s="11">
        <f>Input!AJ24</f>
        <v>1000000</v>
      </c>
      <c r="AK12" s="11">
        <f>Input!AK24</f>
        <v>1000000</v>
      </c>
      <c r="AL12" s="11">
        <f>Input!AL24</f>
        <v>1000000</v>
      </c>
      <c r="AM12" s="11">
        <f>SUM(C12:N12)</f>
        <v>12000000</v>
      </c>
      <c r="AN12" s="11">
        <f>SUM(O12:Z12)</f>
        <v>12000000</v>
      </c>
      <c r="AO12" s="11">
        <f>SUM(AA12:AL12)</f>
        <v>12000000</v>
      </c>
      <c r="AP12" s="11">
        <f>AO12*(1+(Input!C15))</f>
        <v>12360000</v>
      </c>
      <c r="AQ12" s="11">
        <f>AP12*(1+(Input!C15))</f>
        <v>12730800</v>
      </c>
    </row>
    <row r="13" spans="2:43" s="5" customFormat="1" outlineLevel="1" x14ac:dyDescent="0.2">
      <c r="B13" s="51" t="s">
        <v>135</v>
      </c>
      <c r="C13" s="11">
        <f>Input!C25</f>
        <v>300000</v>
      </c>
      <c r="D13" s="11">
        <f>Input!D25</f>
        <v>300000</v>
      </c>
      <c r="E13" s="11">
        <f>Input!E25</f>
        <v>300000</v>
      </c>
      <c r="F13" s="11">
        <f>Input!F25</f>
        <v>300000</v>
      </c>
      <c r="G13" s="11">
        <f>Input!G25</f>
        <v>300000</v>
      </c>
      <c r="H13" s="11">
        <f>Input!H25</f>
        <v>300000</v>
      </c>
      <c r="I13" s="11">
        <f>Input!I25</f>
        <v>300000</v>
      </c>
      <c r="J13" s="11">
        <f>Input!J25</f>
        <v>300000</v>
      </c>
      <c r="K13" s="11">
        <f>Input!K25</f>
        <v>300000</v>
      </c>
      <c r="L13" s="11">
        <f>Input!L25</f>
        <v>300000</v>
      </c>
      <c r="M13" s="11">
        <f>Input!M25</f>
        <v>300000</v>
      </c>
      <c r="N13" s="11">
        <f>Input!N25</f>
        <v>300000</v>
      </c>
      <c r="O13" s="11">
        <f>Input!O25</f>
        <v>300000</v>
      </c>
      <c r="P13" s="11">
        <f>Input!P25</f>
        <v>300000</v>
      </c>
      <c r="Q13" s="11">
        <f>Input!Q25</f>
        <v>300000</v>
      </c>
      <c r="R13" s="11">
        <f>Input!R25</f>
        <v>300000</v>
      </c>
      <c r="S13" s="11">
        <f>Input!S25</f>
        <v>300000</v>
      </c>
      <c r="T13" s="11">
        <f>Input!T25</f>
        <v>300000</v>
      </c>
      <c r="U13" s="11">
        <f>Input!U25</f>
        <v>300000</v>
      </c>
      <c r="V13" s="11">
        <f>Input!V25</f>
        <v>300000</v>
      </c>
      <c r="W13" s="11">
        <f>Input!W25</f>
        <v>300000</v>
      </c>
      <c r="X13" s="11">
        <f>Input!X25</f>
        <v>300000</v>
      </c>
      <c r="Y13" s="11">
        <f>Input!Y25</f>
        <v>300000</v>
      </c>
      <c r="Z13" s="11">
        <f>Input!Z25</f>
        <v>300000</v>
      </c>
      <c r="AA13" s="11">
        <f>Input!AA25</f>
        <v>300000</v>
      </c>
      <c r="AB13" s="11">
        <f>Input!AB25</f>
        <v>300000</v>
      </c>
      <c r="AC13" s="11">
        <f>Input!AC25</f>
        <v>300000</v>
      </c>
      <c r="AD13" s="11">
        <f>Input!AD25</f>
        <v>300000</v>
      </c>
      <c r="AE13" s="11">
        <f>Input!AE25</f>
        <v>300000</v>
      </c>
      <c r="AF13" s="11">
        <f>Input!AF25</f>
        <v>300000</v>
      </c>
      <c r="AG13" s="11">
        <f>Input!AG25</f>
        <v>300000</v>
      </c>
      <c r="AH13" s="11">
        <f>Input!AH25</f>
        <v>300000</v>
      </c>
      <c r="AI13" s="11">
        <f>Input!AI25</f>
        <v>300000</v>
      </c>
      <c r="AJ13" s="11">
        <f>Input!AJ25</f>
        <v>300000</v>
      </c>
      <c r="AK13" s="11">
        <f>Input!AK25</f>
        <v>300000</v>
      </c>
      <c r="AL13" s="11">
        <f>Input!AL25</f>
        <v>300000</v>
      </c>
      <c r="AM13" s="11">
        <f>SUM(C13:N13)</f>
        <v>3600000</v>
      </c>
      <c r="AN13" s="11">
        <f>SUM(O13:Z13)</f>
        <v>3600000</v>
      </c>
      <c r="AO13" s="11">
        <f>SUM(AA13:AL13)</f>
        <v>3600000</v>
      </c>
      <c r="AP13" s="11">
        <f>AO13*(1+(Input!C15))</f>
        <v>3708000</v>
      </c>
      <c r="AQ13" s="11">
        <f>AP13*(1+(Input!C15))</f>
        <v>3819240</v>
      </c>
    </row>
    <row r="14" spans="2:43" s="5" customFormat="1" outlineLevel="1" x14ac:dyDescent="0.2">
      <c r="B14" s="6"/>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row>
    <row r="15" spans="2:43" s="8" customFormat="1" x14ac:dyDescent="0.2">
      <c r="B15" s="9" t="s">
        <v>160</v>
      </c>
      <c r="C15" s="13">
        <f t="shared" ref="C15:AQ15" si="1">SUM(C11:C14)</f>
        <v>2500000</v>
      </c>
      <c r="D15" s="13">
        <f t="shared" si="1"/>
        <v>2500000</v>
      </c>
      <c r="E15" s="13">
        <f t="shared" si="1"/>
        <v>2500000</v>
      </c>
      <c r="F15" s="13">
        <f t="shared" si="1"/>
        <v>2500000</v>
      </c>
      <c r="G15" s="13">
        <f t="shared" si="1"/>
        <v>2500000</v>
      </c>
      <c r="H15" s="13">
        <f t="shared" si="1"/>
        <v>2500000</v>
      </c>
      <c r="I15" s="13">
        <f t="shared" si="1"/>
        <v>2500000</v>
      </c>
      <c r="J15" s="13">
        <f t="shared" si="1"/>
        <v>2500000</v>
      </c>
      <c r="K15" s="13">
        <f t="shared" si="1"/>
        <v>2500000</v>
      </c>
      <c r="L15" s="13">
        <f t="shared" si="1"/>
        <v>2500000</v>
      </c>
      <c r="M15" s="13">
        <f t="shared" si="1"/>
        <v>2500000</v>
      </c>
      <c r="N15" s="13">
        <f t="shared" si="1"/>
        <v>2500000</v>
      </c>
      <c r="O15" s="13">
        <f t="shared" si="1"/>
        <v>2500000</v>
      </c>
      <c r="P15" s="13">
        <f t="shared" si="1"/>
        <v>2500000</v>
      </c>
      <c r="Q15" s="13">
        <f t="shared" si="1"/>
        <v>2500000</v>
      </c>
      <c r="R15" s="13">
        <f t="shared" si="1"/>
        <v>2500000</v>
      </c>
      <c r="S15" s="13">
        <f t="shared" si="1"/>
        <v>2500000</v>
      </c>
      <c r="T15" s="13">
        <f t="shared" si="1"/>
        <v>2500000</v>
      </c>
      <c r="U15" s="13">
        <f t="shared" si="1"/>
        <v>2500000</v>
      </c>
      <c r="V15" s="13">
        <f t="shared" si="1"/>
        <v>2500000</v>
      </c>
      <c r="W15" s="13">
        <f t="shared" si="1"/>
        <v>2500000</v>
      </c>
      <c r="X15" s="13">
        <f t="shared" si="1"/>
        <v>2500000</v>
      </c>
      <c r="Y15" s="13">
        <f t="shared" si="1"/>
        <v>2500000</v>
      </c>
      <c r="Z15" s="13">
        <f t="shared" si="1"/>
        <v>2500000</v>
      </c>
      <c r="AA15" s="13">
        <f t="shared" si="1"/>
        <v>2500000</v>
      </c>
      <c r="AB15" s="13">
        <f t="shared" si="1"/>
        <v>2500000</v>
      </c>
      <c r="AC15" s="13">
        <f t="shared" si="1"/>
        <v>2500000</v>
      </c>
      <c r="AD15" s="13">
        <f t="shared" si="1"/>
        <v>2500000</v>
      </c>
      <c r="AE15" s="13">
        <f t="shared" si="1"/>
        <v>2500000</v>
      </c>
      <c r="AF15" s="13">
        <f t="shared" si="1"/>
        <v>2500000</v>
      </c>
      <c r="AG15" s="13">
        <f t="shared" si="1"/>
        <v>2500000</v>
      </c>
      <c r="AH15" s="13">
        <f t="shared" si="1"/>
        <v>2500000</v>
      </c>
      <c r="AI15" s="13">
        <f t="shared" si="1"/>
        <v>2500000</v>
      </c>
      <c r="AJ15" s="13">
        <f t="shared" si="1"/>
        <v>2500000</v>
      </c>
      <c r="AK15" s="13">
        <f t="shared" si="1"/>
        <v>2500000</v>
      </c>
      <c r="AL15" s="13">
        <f t="shared" si="1"/>
        <v>2500000</v>
      </c>
      <c r="AM15" s="13">
        <f t="shared" si="1"/>
        <v>30000000</v>
      </c>
      <c r="AN15" s="13">
        <f t="shared" si="1"/>
        <v>30000000</v>
      </c>
      <c r="AO15" s="13">
        <f t="shared" si="1"/>
        <v>30000000</v>
      </c>
      <c r="AP15" s="13">
        <f t="shared" si="1"/>
        <v>30900000</v>
      </c>
      <c r="AQ15" s="13">
        <f t="shared" si="1"/>
        <v>31827000</v>
      </c>
    </row>
    <row r="16" spans="2:43" s="5" customFormat="1" x14ac:dyDescent="0.2">
      <c r="B16" s="6"/>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row>
    <row r="17" spans="2:43" s="8" customFormat="1" x14ac:dyDescent="0.2">
      <c r="B17" s="9" t="s">
        <v>45</v>
      </c>
      <c r="C17" s="13">
        <f t="shared" ref="C17:AQ17" si="2">C8-C15</f>
        <v>2500000</v>
      </c>
      <c r="D17" s="13">
        <f t="shared" si="2"/>
        <v>2500000</v>
      </c>
      <c r="E17" s="13">
        <f t="shared" si="2"/>
        <v>2500000</v>
      </c>
      <c r="F17" s="13">
        <f t="shared" si="2"/>
        <v>2500000</v>
      </c>
      <c r="G17" s="13">
        <f t="shared" si="2"/>
        <v>2500000</v>
      </c>
      <c r="H17" s="13">
        <f t="shared" si="2"/>
        <v>2500000</v>
      </c>
      <c r="I17" s="13">
        <f t="shared" si="2"/>
        <v>2500000</v>
      </c>
      <c r="J17" s="13">
        <f t="shared" si="2"/>
        <v>2500000</v>
      </c>
      <c r="K17" s="13">
        <f t="shared" si="2"/>
        <v>2500000</v>
      </c>
      <c r="L17" s="13">
        <f t="shared" si="2"/>
        <v>2500000</v>
      </c>
      <c r="M17" s="13">
        <f t="shared" si="2"/>
        <v>2500000</v>
      </c>
      <c r="N17" s="13">
        <f t="shared" si="2"/>
        <v>2500000</v>
      </c>
      <c r="O17" s="13">
        <f t="shared" si="2"/>
        <v>2500000</v>
      </c>
      <c r="P17" s="13">
        <f t="shared" si="2"/>
        <v>2500000</v>
      </c>
      <c r="Q17" s="13">
        <f t="shared" si="2"/>
        <v>2500000</v>
      </c>
      <c r="R17" s="13">
        <f t="shared" si="2"/>
        <v>2500000</v>
      </c>
      <c r="S17" s="13">
        <f t="shared" si="2"/>
        <v>2500000</v>
      </c>
      <c r="T17" s="13">
        <f t="shared" si="2"/>
        <v>2500000</v>
      </c>
      <c r="U17" s="13">
        <f t="shared" si="2"/>
        <v>2500000</v>
      </c>
      <c r="V17" s="13">
        <f t="shared" si="2"/>
        <v>2500000</v>
      </c>
      <c r="W17" s="13">
        <f t="shared" si="2"/>
        <v>2500000</v>
      </c>
      <c r="X17" s="13">
        <f t="shared" si="2"/>
        <v>2500000</v>
      </c>
      <c r="Y17" s="13">
        <f t="shared" si="2"/>
        <v>2500000</v>
      </c>
      <c r="Z17" s="13">
        <f t="shared" si="2"/>
        <v>2500000</v>
      </c>
      <c r="AA17" s="13">
        <f t="shared" si="2"/>
        <v>2500000</v>
      </c>
      <c r="AB17" s="13">
        <f t="shared" si="2"/>
        <v>2500000</v>
      </c>
      <c r="AC17" s="13">
        <f t="shared" si="2"/>
        <v>2500000</v>
      </c>
      <c r="AD17" s="13">
        <f t="shared" si="2"/>
        <v>2500000</v>
      </c>
      <c r="AE17" s="13">
        <f t="shared" si="2"/>
        <v>2500000</v>
      </c>
      <c r="AF17" s="13">
        <f t="shared" si="2"/>
        <v>2500000</v>
      </c>
      <c r="AG17" s="13">
        <f t="shared" si="2"/>
        <v>2500000</v>
      </c>
      <c r="AH17" s="13">
        <f t="shared" si="2"/>
        <v>2500000</v>
      </c>
      <c r="AI17" s="13">
        <f t="shared" si="2"/>
        <v>2500000</v>
      </c>
      <c r="AJ17" s="13">
        <f t="shared" si="2"/>
        <v>2500000</v>
      </c>
      <c r="AK17" s="13">
        <f t="shared" si="2"/>
        <v>2500000</v>
      </c>
      <c r="AL17" s="13">
        <f t="shared" si="2"/>
        <v>2500000</v>
      </c>
      <c r="AM17" s="13">
        <f t="shared" si="2"/>
        <v>30000000</v>
      </c>
      <c r="AN17" s="13">
        <f t="shared" si="2"/>
        <v>30000000</v>
      </c>
      <c r="AO17" s="13">
        <f t="shared" si="2"/>
        <v>30000000</v>
      </c>
      <c r="AP17" s="13">
        <f t="shared" si="2"/>
        <v>32100000</v>
      </c>
      <c r="AQ17" s="13">
        <f t="shared" si="2"/>
        <v>34323000</v>
      </c>
    </row>
    <row r="18" spans="2:43" s="5" customFormat="1" x14ac:dyDescent="0.2">
      <c r="B18" s="6"/>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row>
    <row r="19" spans="2:43" s="5" customFormat="1" x14ac:dyDescent="0.2">
      <c r="B19" s="4" t="s">
        <v>46</v>
      </c>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row>
    <row r="20" spans="2:43" s="5" customFormat="1" outlineLevel="1" x14ac:dyDescent="0.2">
      <c r="B20" s="6" t="s">
        <v>149</v>
      </c>
      <c r="C20" s="11">
        <f>Input!C30</f>
        <v>50000</v>
      </c>
      <c r="D20" s="11">
        <f>Input!D30</f>
        <v>50000</v>
      </c>
      <c r="E20" s="11">
        <f>Input!E30</f>
        <v>50000</v>
      </c>
      <c r="F20" s="11">
        <f>Input!F30</f>
        <v>50000</v>
      </c>
      <c r="G20" s="11">
        <f>Input!G30</f>
        <v>50000</v>
      </c>
      <c r="H20" s="11">
        <f>Input!H30</f>
        <v>50000</v>
      </c>
      <c r="I20" s="11">
        <f>Input!I30</f>
        <v>50000</v>
      </c>
      <c r="J20" s="11">
        <f>Input!J30</f>
        <v>50000</v>
      </c>
      <c r="K20" s="11">
        <f>Input!K30</f>
        <v>50000</v>
      </c>
      <c r="L20" s="11">
        <f>Input!L30</f>
        <v>50000</v>
      </c>
      <c r="M20" s="11">
        <f>Input!M30</f>
        <v>50000</v>
      </c>
      <c r="N20" s="11">
        <f>Input!N30</f>
        <v>50000</v>
      </c>
      <c r="O20" s="11">
        <f>Input!O30</f>
        <v>50000</v>
      </c>
      <c r="P20" s="11">
        <f>Input!P30</f>
        <v>50000</v>
      </c>
      <c r="Q20" s="11">
        <f>Input!Q30</f>
        <v>50000</v>
      </c>
      <c r="R20" s="11">
        <f>Input!R30</f>
        <v>50000</v>
      </c>
      <c r="S20" s="11">
        <f>Input!S30</f>
        <v>50000</v>
      </c>
      <c r="T20" s="11">
        <f>Input!T30</f>
        <v>50000</v>
      </c>
      <c r="U20" s="11">
        <f>Input!U30</f>
        <v>50000</v>
      </c>
      <c r="V20" s="11">
        <f>Input!V30</f>
        <v>50000</v>
      </c>
      <c r="W20" s="11">
        <f>Input!W30</f>
        <v>50000</v>
      </c>
      <c r="X20" s="11">
        <f>Input!X30</f>
        <v>50000</v>
      </c>
      <c r="Y20" s="11">
        <f>Input!Y30</f>
        <v>50000</v>
      </c>
      <c r="Z20" s="11">
        <f>Input!Z30</f>
        <v>50000</v>
      </c>
      <c r="AA20" s="11">
        <f>Input!AA30</f>
        <v>50000</v>
      </c>
      <c r="AB20" s="11">
        <f>Input!AB30</f>
        <v>50000</v>
      </c>
      <c r="AC20" s="11">
        <f>Input!AC30</f>
        <v>50000</v>
      </c>
      <c r="AD20" s="11">
        <f>Input!AD30</f>
        <v>50000</v>
      </c>
      <c r="AE20" s="11">
        <f>Input!AE30</f>
        <v>50000</v>
      </c>
      <c r="AF20" s="11">
        <f>Input!AF30</f>
        <v>50000</v>
      </c>
      <c r="AG20" s="11">
        <f>Input!AG30</f>
        <v>50000</v>
      </c>
      <c r="AH20" s="11">
        <f>Input!AH30</f>
        <v>50000</v>
      </c>
      <c r="AI20" s="11">
        <f>Input!AI30</f>
        <v>50000</v>
      </c>
      <c r="AJ20" s="11">
        <f>Input!AJ30</f>
        <v>50000</v>
      </c>
      <c r="AK20" s="11">
        <f>Input!AK30</f>
        <v>50000</v>
      </c>
      <c r="AL20" s="11">
        <f>Input!AL30</f>
        <v>50000</v>
      </c>
      <c r="AM20" s="11">
        <f>SUM(C20:N20)</f>
        <v>600000</v>
      </c>
      <c r="AN20" s="11">
        <f>SUM(O20:Z20)</f>
        <v>600000</v>
      </c>
      <c r="AO20" s="11">
        <f>SUM(AA20:AL20)</f>
        <v>600000</v>
      </c>
      <c r="AP20" s="11">
        <f>AO20*(1+(Input!$C$16))</f>
        <v>612000</v>
      </c>
      <c r="AQ20" s="11">
        <f>AP20*(1+(Input!$C$16))</f>
        <v>624240</v>
      </c>
    </row>
    <row r="21" spans="2:43" s="5" customFormat="1" outlineLevel="1" x14ac:dyDescent="0.2">
      <c r="B21" s="6" t="s">
        <v>152</v>
      </c>
      <c r="C21" s="11">
        <f>Input!C31</f>
        <v>100000</v>
      </c>
      <c r="D21" s="11">
        <f>Input!D31</f>
        <v>100000</v>
      </c>
      <c r="E21" s="11">
        <f>Input!E31</f>
        <v>100000</v>
      </c>
      <c r="F21" s="11">
        <f>Input!F31</f>
        <v>100000</v>
      </c>
      <c r="G21" s="11">
        <f>Input!G31</f>
        <v>100000</v>
      </c>
      <c r="H21" s="11">
        <f>Input!H31</f>
        <v>100000</v>
      </c>
      <c r="I21" s="11">
        <f>Input!I31</f>
        <v>100000</v>
      </c>
      <c r="J21" s="11">
        <f>Input!J31</f>
        <v>100000</v>
      </c>
      <c r="K21" s="11">
        <f>Input!K31</f>
        <v>100000</v>
      </c>
      <c r="L21" s="11">
        <f>Input!L31</f>
        <v>100000</v>
      </c>
      <c r="M21" s="11">
        <f>Input!M31</f>
        <v>100000</v>
      </c>
      <c r="N21" s="11">
        <f>Input!N31</f>
        <v>100000</v>
      </c>
      <c r="O21" s="11">
        <f>Input!O31</f>
        <v>100000</v>
      </c>
      <c r="P21" s="11">
        <f>Input!P31</f>
        <v>100000</v>
      </c>
      <c r="Q21" s="11">
        <f>Input!Q31</f>
        <v>100000</v>
      </c>
      <c r="R21" s="11">
        <f>Input!R31</f>
        <v>100000</v>
      </c>
      <c r="S21" s="11">
        <f>Input!S31</f>
        <v>100000</v>
      </c>
      <c r="T21" s="11">
        <f>Input!T31</f>
        <v>100000</v>
      </c>
      <c r="U21" s="11">
        <f>Input!U31</f>
        <v>100000</v>
      </c>
      <c r="V21" s="11">
        <f>Input!V31</f>
        <v>100000</v>
      </c>
      <c r="W21" s="11">
        <f>Input!W31</f>
        <v>100000</v>
      </c>
      <c r="X21" s="11">
        <f>Input!X31</f>
        <v>100000</v>
      </c>
      <c r="Y21" s="11">
        <f>Input!Y31</f>
        <v>100000</v>
      </c>
      <c r="Z21" s="11">
        <f>Input!Z31</f>
        <v>100000</v>
      </c>
      <c r="AA21" s="11">
        <f>Input!AA31</f>
        <v>100000</v>
      </c>
      <c r="AB21" s="11">
        <f>Input!AB31</f>
        <v>100000</v>
      </c>
      <c r="AC21" s="11">
        <f>Input!AC31</f>
        <v>100000</v>
      </c>
      <c r="AD21" s="11">
        <f>Input!AD31</f>
        <v>100000</v>
      </c>
      <c r="AE21" s="11">
        <f>Input!AE31</f>
        <v>100000</v>
      </c>
      <c r="AF21" s="11">
        <f>Input!AF31</f>
        <v>100000</v>
      </c>
      <c r="AG21" s="11">
        <f>Input!AG31</f>
        <v>100000</v>
      </c>
      <c r="AH21" s="11">
        <f>Input!AH31</f>
        <v>100000</v>
      </c>
      <c r="AI21" s="11">
        <f>Input!AI31</f>
        <v>100000</v>
      </c>
      <c r="AJ21" s="11">
        <f>Input!AJ31</f>
        <v>100000</v>
      </c>
      <c r="AK21" s="11">
        <f>Input!AK31</f>
        <v>100000</v>
      </c>
      <c r="AL21" s="11">
        <f>Input!AL31</f>
        <v>100000</v>
      </c>
      <c r="AM21" s="11">
        <f t="shared" ref="AM21:AM24" si="3">SUM(C21:N21)</f>
        <v>1200000</v>
      </c>
      <c r="AN21" s="11">
        <f t="shared" ref="AN21:AN23" si="4">SUM(O21:Z21)</f>
        <v>1200000</v>
      </c>
      <c r="AO21" s="11">
        <f t="shared" ref="AO21:AO23" si="5">SUM(AA21:AL21)</f>
        <v>1200000</v>
      </c>
      <c r="AP21" s="11">
        <f>AO21*(1+(Input!$C$16))</f>
        <v>1224000</v>
      </c>
      <c r="AQ21" s="11">
        <f>AP21*(1+(Input!$C$16))</f>
        <v>1248480</v>
      </c>
    </row>
    <row r="22" spans="2:43" s="5" customFormat="1" outlineLevel="1" x14ac:dyDescent="0.2">
      <c r="B22" s="6" t="s">
        <v>150</v>
      </c>
      <c r="C22" s="11">
        <f>Input!C32</f>
        <v>150000</v>
      </c>
      <c r="D22" s="11">
        <f>Input!D32</f>
        <v>150000</v>
      </c>
      <c r="E22" s="11">
        <f>Input!E32</f>
        <v>150000</v>
      </c>
      <c r="F22" s="11">
        <f>Input!F32</f>
        <v>150000</v>
      </c>
      <c r="G22" s="11">
        <f>Input!G32</f>
        <v>150000</v>
      </c>
      <c r="H22" s="11">
        <f>Input!H32</f>
        <v>150000</v>
      </c>
      <c r="I22" s="11">
        <f>Input!I32</f>
        <v>150000</v>
      </c>
      <c r="J22" s="11">
        <f>Input!J32</f>
        <v>150000</v>
      </c>
      <c r="K22" s="11">
        <f>Input!K32</f>
        <v>150000</v>
      </c>
      <c r="L22" s="11">
        <f>Input!L32</f>
        <v>150000</v>
      </c>
      <c r="M22" s="11">
        <f>Input!M32</f>
        <v>150000</v>
      </c>
      <c r="N22" s="11">
        <f>Input!N32</f>
        <v>150000</v>
      </c>
      <c r="O22" s="11">
        <f>Input!O32</f>
        <v>150000</v>
      </c>
      <c r="P22" s="11">
        <f>Input!P32</f>
        <v>150000</v>
      </c>
      <c r="Q22" s="11">
        <f>Input!Q32</f>
        <v>150000</v>
      </c>
      <c r="R22" s="11">
        <f>Input!R32</f>
        <v>150000</v>
      </c>
      <c r="S22" s="11">
        <f>Input!S32</f>
        <v>150000</v>
      </c>
      <c r="T22" s="11">
        <f>Input!T32</f>
        <v>150000</v>
      </c>
      <c r="U22" s="11">
        <f>Input!U32</f>
        <v>150000</v>
      </c>
      <c r="V22" s="11">
        <f>Input!V32</f>
        <v>150000</v>
      </c>
      <c r="W22" s="11">
        <f>Input!W32</f>
        <v>150000</v>
      </c>
      <c r="X22" s="11">
        <f>Input!X32</f>
        <v>150000</v>
      </c>
      <c r="Y22" s="11">
        <f>Input!Y32</f>
        <v>150000</v>
      </c>
      <c r="Z22" s="11">
        <f>Input!Z32</f>
        <v>150000</v>
      </c>
      <c r="AA22" s="11">
        <f>Input!AA32</f>
        <v>150000</v>
      </c>
      <c r="AB22" s="11">
        <f>Input!AB32</f>
        <v>150000</v>
      </c>
      <c r="AC22" s="11">
        <f>Input!AC32</f>
        <v>150000</v>
      </c>
      <c r="AD22" s="11">
        <f>Input!AD32</f>
        <v>150000</v>
      </c>
      <c r="AE22" s="11">
        <f>Input!AE32</f>
        <v>150000</v>
      </c>
      <c r="AF22" s="11">
        <f>Input!AF32</f>
        <v>150000</v>
      </c>
      <c r="AG22" s="11">
        <f>Input!AG32</f>
        <v>150000</v>
      </c>
      <c r="AH22" s="11">
        <f>Input!AH32</f>
        <v>150000</v>
      </c>
      <c r="AI22" s="11">
        <f>Input!AI32</f>
        <v>150000</v>
      </c>
      <c r="AJ22" s="11">
        <f>Input!AJ32</f>
        <v>150000</v>
      </c>
      <c r="AK22" s="11">
        <f>Input!AK32</f>
        <v>150000</v>
      </c>
      <c r="AL22" s="11">
        <f>Input!AL32</f>
        <v>150000</v>
      </c>
      <c r="AM22" s="11">
        <f t="shared" si="3"/>
        <v>1800000</v>
      </c>
      <c r="AN22" s="11">
        <f t="shared" si="4"/>
        <v>1800000</v>
      </c>
      <c r="AO22" s="11">
        <f t="shared" si="5"/>
        <v>1800000</v>
      </c>
      <c r="AP22" s="11">
        <f>AO22*(1+(Input!$C$16))</f>
        <v>1836000</v>
      </c>
      <c r="AQ22" s="11">
        <f>AP22*(1+(Input!$C$16))</f>
        <v>1872720</v>
      </c>
    </row>
    <row r="23" spans="2:43" s="5" customFormat="1" outlineLevel="1" x14ac:dyDescent="0.2">
      <c r="B23" s="6" t="s">
        <v>151</v>
      </c>
      <c r="C23" s="11">
        <f>Input!C33</f>
        <v>180000</v>
      </c>
      <c r="D23" s="11">
        <f>Input!D33</f>
        <v>180000</v>
      </c>
      <c r="E23" s="11">
        <f>Input!E33</f>
        <v>180000</v>
      </c>
      <c r="F23" s="11">
        <f>Input!F33</f>
        <v>180000</v>
      </c>
      <c r="G23" s="11">
        <f>Input!G33</f>
        <v>180000</v>
      </c>
      <c r="H23" s="11">
        <f>Input!H33</f>
        <v>180000</v>
      </c>
      <c r="I23" s="11">
        <f>Input!I33</f>
        <v>180000</v>
      </c>
      <c r="J23" s="11">
        <f>Input!J33</f>
        <v>180000</v>
      </c>
      <c r="K23" s="11">
        <f>Input!K33</f>
        <v>180000</v>
      </c>
      <c r="L23" s="11">
        <f>Input!L33</f>
        <v>180000</v>
      </c>
      <c r="M23" s="11">
        <f>Input!M33</f>
        <v>180000</v>
      </c>
      <c r="N23" s="11">
        <f>Input!N33</f>
        <v>180000</v>
      </c>
      <c r="O23" s="11">
        <f>Input!O33</f>
        <v>180000</v>
      </c>
      <c r="P23" s="11">
        <f>Input!P33</f>
        <v>180000</v>
      </c>
      <c r="Q23" s="11">
        <f>Input!Q33</f>
        <v>180000</v>
      </c>
      <c r="R23" s="11">
        <f>Input!R33</f>
        <v>180000</v>
      </c>
      <c r="S23" s="11">
        <f>Input!S33</f>
        <v>180000</v>
      </c>
      <c r="T23" s="11">
        <f>Input!T33</f>
        <v>180000</v>
      </c>
      <c r="U23" s="11">
        <f>Input!U33</f>
        <v>180000</v>
      </c>
      <c r="V23" s="11">
        <f>Input!V33</f>
        <v>180000</v>
      </c>
      <c r="W23" s="11">
        <f>Input!W33</f>
        <v>180000</v>
      </c>
      <c r="X23" s="11">
        <f>Input!X33</f>
        <v>180000</v>
      </c>
      <c r="Y23" s="11">
        <f>Input!Y33</f>
        <v>180000</v>
      </c>
      <c r="Z23" s="11">
        <f>Input!Z33</f>
        <v>180000</v>
      </c>
      <c r="AA23" s="11">
        <f>Input!AA33</f>
        <v>180000</v>
      </c>
      <c r="AB23" s="11">
        <f>Input!AB33</f>
        <v>180000</v>
      </c>
      <c r="AC23" s="11">
        <f>Input!AC33</f>
        <v>180000</v>
      </c>
      <c r="AD23" s="11">
        <f>Input!AD33</f>
        <v>180000</v>
      </c>
      <c r="AE23" s="11">
        <f>Input!AE33</f>
        <v>180000</v>
      </c>
      <c r="AF23" s="11">
        <f>Input!AF33</f>
        <v>180000</v>
      </c>
      <c r="AG23" s="11">
        <f>Input!AG33</f>
        <v>180000</v>
      </c>
      <c r="AH23" s="11">
        <f>Input!AH33</f>
        <v>180000</v>
      </c>
      <c r="AI23" s="11">
        <f>Input!AI33</f>
        <v>180000</v>
      </c>
      <c r="AJ23" s="11">
        <f>Input!AJ33</f>
        <v>180000</v>
      </c>
      <c r="AK23" s="11">
        <f>Input!AK33</f>
        <v>180000</v>
      </c>
      <c r="AL23" s="11">
        <f>Input!AL33</f>
        <v>180000</v>
      </c>
      <c r="AM23" s="11">
        <f t="shared" si="3"/>
        <v>2160000</v>
      </c>
      <c r="AN23" s="11">
        <f t="shared" si="4"/>
        <v>2160000</v>
      </c>
      <c r="AO23" s="11">
        <f t="shared" si="5"/>
        <v>2160000</v>
      </c>
      <c r="AP23" s="11">
        <f>AO23*(1+(Input!$C$16))</f>
        <v>2203200</v>
      </c>
      <c r="AQ23" s="11">
        <f>AP23*(1+(Input!$C$16))</f>
        <v>2247264</v>
      </c>
    </row>
    <row r="24" spans="2:43" s="5" customFormat="1" outlineLevel="1" x14ac:dyDescent="0.2">
      <c r="B24" s="6" t="s">
        <v>153</v>
      </c>
      <c r="C24" s="11">
        <f>Input!C34</f>
        <v>42000</v>
      </c>
      <c r="D24" s="11">
        <f>Input!D34</f>
        <v>42000</v>
      </c>
      <c r="E24" s="11">
        <f>Input!E34</f>
        <v>42000</v>
      </c>
      <c r="F24" s="11">
        <f>Input!F34</f>
        <v>42000</v>
      </c>
      <c r="G24" s="11">
        <f>Input!G34</f>
        <v>42000</v>
      </c>
      <c r="H24" s="11">
        <f>Input!H34</f>
        <v>42000</v>
      </c>
      <c r="I24" s="11">
        <f>Input!I34</f>
        <v>42000</v>
      </c>
      <c r="J24" s="11">
        <f>Input!J34</f>
        <v>42000</v>
      </c>
      <c r="K24" s="11">
        <f>Input!K34</f>
        <v>42000</v>
      </c>
      <c r="L24" s="11">
        <f>Input!L34</f>
        <v>42000</v>
      </c>
      <c r="M24" s="11">
        <f>Input!M34</f>
        <v>42000</v>
      </c>
      <c r="N24" s="11">
        <f>Input!N34</f>
        <v>42000</v>
      </c>
      <c r="O24" s="11">
        <f>Input!O34</f>
        <v>42000</v>
      </c>
      <c r="P24" s="11">
        <f>Input!P34</f>
        <v>42000</v>
      </c>
      <c r="Q24" s="11">
        <f>Input!Q34</f>
        <v>42000</v>
      </c>
      <c r="R24" s="11">
        <f>Input!R34</f>
        <v>42000</v>
      </c>
      <c r="S24" s="11">
        <f>Input!S34</f>
        <v>42000</v>
      </c>
      <c r="T24" s="11">
        <f>Input!T34</f>
        <v>42000</v>
      </c>
      <c r="U24" s="11">
        <f>Input!U34</f>
        <v>42000</v>
      </c>
      <c r="V24" s="11">
        <f>Input!V34</f>
        <v>42000</v>
      </c>
      <c r="W24" s="11">
        <f>Input!W34</f>
        <v>42000</v>
      </c>
      <c r="X24" s="11">
        <f>Input!X34</f>
        <v>42000</v>
      </c>
      <c r="Y24" s="11">
        <f>Input!Y34</f>
        <v>42000</v>
      </c>
      <c r="Z24" s="11">
        <f>Input!Z34</f>
        <v>42000</v>
      </c>
      <c r="AA24" s="11">
        <f>Input!AA34</f>
        <v>42000</v>
      </c>
      <c r="AB24" s="11">
        <f>Input!AB34</f>
        <v>42000</v>
      </c>
      <c r="AC24" s="11">
        <f>Input!AC34</f>
        <v>42000</v>
      </c>
      <c r="AD24" s="11">
        <f>Input!AD34</f>
        <v>42000</v>
      </c>
      <c r="AE24" s="11">
        <f>Input!AE34</f>
        <v>42000</v>
      </c>
      <c r="AF24" s="11">
        <f>Input!AF34</f>
        <v>42000</v>
      </c>
      <c r="AG24" s="11">
        <f>Input!AG34</f>
        <v>42000</v>
      </c>
      <c r="AH24" s="11">
        <f>Input!AH34</f>
        <v>42000</v>
      </c>
      <c r="AI24" s="11">
        <f>Input!AI34</f>
        <v>42000</v>
      </c>
      <c r="AJ24" s="11">
        <f>Input!AJ34</f>
        <v>42000</v>
      </c>
      <c r="AK24" s="11">
        <f>Input!AK34</f>
        <v>42000</v>
      </c>
      <c r="AL24" s="11">
        <f>Input!AL34</f>
        <v>42000</v>
      </c>
      <c r="AM24" s="11">
        <f t="shared" si="3"/>
        <v>504000</v>
      </c>
      <c r="AN24" s="11">
        <f>SUM(O24:Z24)</f>
        <v>504000</v>
      </c>
      <c r="AO24" s="11">
        <f>SUM(AA24:AL24)</f>
        <v>504000</v>
      </c>
      <c r="AP24" s="11">
        <f>AO24</f>
        <v>504000</v>
      </c>
      <c r="AQ24" s="11">
        <f>AP24</f>
        <v>504000</v>
      </c>
    </row>
    <row r="25" spans="2:43" s="5" customFormat="1" outlineLevel="1" x14ac:dyDescent="0.2">
      <c r="B25" s="6" t="s">
        <v>154</v>
      </c>
      <c r="C25" s="11">
        <f>Input!C35</f>
        <v>400000</v>
      </c>
      <c r="D25" s="11">
        <f>Input!D35</f>
        <v>400000</v>
      </c>
      <c r="E25" s="11">
        <f>Input!E35</f>
        <v>400000</v>
      </c>
      <c r="F25" s="11">
        <f>Input!F35</f>
        <v>400000</v>
      </c>
      <c r="G25" s="11">
        <f>Input!G35</f>
        <v>400000</v>
      </c>
      <c r="H25" s="11">
        <f>Input!H35</f>
        <v>400000</v>
      </c>
      <c r="I25" s="11">
        <f>Input!I35</f>
        <v>400000</v>
      </c>
      <c r="J25" s="11">
        <f>Input!J35</f>
        <v>400000</v>
      </c>
      <c r="K25" s="11">
        <f>Input!K35</f>
        <v>400000</v>
      </c>
      <c r="L25" s="11">
        <f>Input!L35</f>
        <v>400000</v>
      </c>
      <c r="M25" s="11">
        <f>Input!M35</f>
        <v>400000</v>
      </c>
      <c r="N25" s="11">
        <f>Input!N35</f>
        <v>400000</v>
      </c>
      <c r="O25" s="11">
        <f>Input!O35</f>
        <v>400000</v>
      </c>
      <c r="P25" s="11">
        <f>Input!P35</f>
        <v>400000</v>
      </c>
      <c r="Q25" s="11">
        <f>Input!Q35</f>
        <v>400000</v>
      </c>
      <c r="R25" s="11">
        <f>Input!R35</f>
        <v>400000</v>
      </c>
      <c r="S25" s="11">
        <f>Input!S35</f>
        <v>400000</v>
      </c>
      <c r="T25" s="11">
        <f>Input!T35</f>
        <v>400000</v>
      </c>
      <c r="U25" s="11">
        <f>Input!U35</f>
        <v>400000</v>
      </c>
      <c r="V25" s="11">
        <f>Input!V35</f>
        <v>400000</v>
      </c>
      <c r="W25" s="11">
        <f>Input!W35</f>
        <v>400000</v>
      </c>
      <c r="X25" s="11">
        <f>Input!X35</f>
        <v>400000</v>
      </c>
      <c r="Y25" s="11">
        <f>Input!Y35</f>
        <v>400000</v>
      </c>
      <c r="Z25" s="11">
        <f>Input!Z35</f>
        <v>400000</v>
      </c>
      <c r="AA25" s="11">
        <f>Input!AA35</f>
        <v>400000</v>
      </c>
      <c r="AB25" s="11">
        <f>Input!AB35</f>
        <v>400000</v>
      </c>
      <c r="AC25" s="11">
        <f>Input!AC35</f>
        <v>400000</v>
      </c>
      <c r="AD25" s="11">
        <f>Input!AD35</f>
        <v>400000</v>
      </c>
      <c r="AE25" s="11">
        <f>Input!AE35</f>
        <v>400000</v>
      </c>
      <c r="AF25" s="11">
        <f>Input!AF35</f>
        <v>400000</v>
      </c>
      <c r="AG25" s="11">
        <f>Input!AG35</f>
        <v>400000</v>
      </c>
      <c r="AH25" s="11">
        <f>Input!AH35</f>
        <v>400000</v>
      </c>
      <c r="AI25" s="11">
        <f>Input!AI35</f>
        <v>400000</v>
      </c>
      <c r="AJ25" s="11">
        <f>Input!AJ35</f>
        <v>400000</v>
      </c>
      <c r="AK25" s="11">
        <f>Input!AK35</f>
        <v>400000</v>
      </c>
      <c r="AL25" s="11">
        <f>Input!AL35</f>
        <v>400000</v>
      </c>
      <c r="AM25" s="11">
        <f>SUM(C25:N25)</f>
        <v>4800000</v>
      </c>
      <c r="AN25" s="11">
        <f>SUM(O25:Z25)</f>
        <v>4800000</v>
      </c>
      <c r="AO25" s="11">
        <f>SUM(AA25:AL25)</f>
        <v>4800000</v>
      </c>
      <c r="AP25" s="11">
        <f>AO25*(1+(Input!$C$16))</f>
        <v>4896000</v>
      </c>
      <c r="AQ25" s="11">
        <f>AP25*(1+(Input!$C$16))</f>
        <v>4993920</v>
      </c>
    </row>
    <row r="26" spans="2:43" s="5" customFormat="1" outlineLevel="1" x14ac:dyDescent="0.2">
      <c r="B26" s="6" t="s">
        <v>48</v>
      </c>
      <c r="C26" s="11">
        <f>Input!C36</f>
        <v>922000</v>
      </c>
      <c r="D26" s="11">
        <f>Input!D84</f>
        <v>711522.191780822</v>
      </c>
      <c r="E26" s="11">
        <f>Input!E84</f>
        <v>690595.06849315076</v>
      </c>
      <c r="F26" s="11">
        <f>Input!F84</f>
        <v>626463.56164383562</v>
      </c>
      <c r="G26" s="11">
        <f>Input!G84</f>
        <v>648740.82191780827</v>
      </c>
      <c r="H26" s="11">
        <f>Input!H84</f>
        <v>607561.64383561653</v>
      </c>
      <c r="I26" s="11">
        <f>Input!I84</f>
        <v>606886.57534246577</v>
      </c>
      <c r="J26" s="11">
        <f>Input!J84</f>
        <v>567057.53424657532</v>
      </c>
      <c r="K26" s="11">
        <f>Input!K84</f>
        <v>565032.32876712328</v>
      </c>
      <c r="L26" s="11">
        <f>Input!L84</f>
        <v>544105.20547945192</v>
      </c>
      <c r="M26" s="11">
        <f>Input!M84</f>
        <v>506301.36986301362</v>
      </c>
      <c r="N26" s="11">
        <f>Input!N84</f>
        <v>502250.95890410955</v>
      </c>
      <c r="O26" s="11">
        <f>Input!O84</f>
        <v>481323.83561643818</v>
      </c>
      <c r="P26" s="11">
        <f>Input!P84</f>
        <v>460396.71232876694</v>
      </c>
      <c r="Q26" s="11">
        <f>Input!Q84</f>
        <v>439469.58904109575</v>
      </c>
      <c r="R26" s="11">
        <f>Input!R84</f>
        <v>391539.72602739709</v>
      </c>
      <c r="S26" s="11">
        <f>Input!S84</f>
        <v>397615.3424657532</v>
      </c>
      <c r="T26" s="11">
        <f>Input!T84</f>
        <v>364536.98630136967</v>
      </c>
      <c r="U26" s="11">
        <f>Input!U84</f>
        <v>355761.09589041065</v>
      </c>
      <c r="V26" s="11">
        <f>Input!V84</f>
        <v>324032.87671232858</v>
      </c>
      <c r="W26" s="11">
        <f>Input!W84</f>
        <v>313906.84931506828</v>
      </c>
      <c r="X26" s="11">
        <f>Input!X84</f>
        <v>292979.72602739697</v>
      </c>
      <c r="Y26" s="11">
        <f>Input!Y84</f>
        <v>263276.71232876694</v>
      </c>
      <c r="Z26" s="11">
        <f>Input!Z84</f>
        <v>251125.4794520546</v>
      </c>
      <c r="AA26" s="11">
        <f>Input!AA84</f>
        <v>230198.35616438335</v>
      </c>
      <c r="AB26" s="11">
        <f>Input!AB84</f>
        <v>209271.23287671217</v>
      </c>
      <c r="AC26" s="11">
        <f>Input!AC84</f>
        <v>188344.10958904092</v>
      </c>
      <c r="AD26" s="11">
        <f>Input!AD84</f>
        <v>156615.89041095876</v>
      </c>
      <c r="AE26" s="11">
        <f>Input!AE84</f>
        <v>146489.86301369843</v>
      </c>
      <c r="AF26" s="11">
        <f>Input!AF84</f>
        <v>121512.32876712312</v>
      </c>
      <c r="AG26" s="11">
        <f>Input!AG84</f>
        <v>104635.61643835598</v>
      </c>
      <c r="AH26" s="11">
        <f>Input!AH84</f>
        <v>81008.219178082014</v>
      </c>
      <c r="AI26" s="11">
        <f>Input!AI84</f>
        <v>62781.369863013519</v>
      </c>
      <c r="AJ26" s="11">
        <f>Input!AJ84</f>
        <v>41854.246575342295</v>
      </c>
      <c r="AK26" s="11">
        <f>Input!AK84</f>
        <v>20252.054794520383</v>
      </c>
      <c r="AL26" s="11">
        <f>Input!AL84</f>
        <v>-1.6610712221224014E-10</v>
      </c>
      <c r="AM26" s="11">
        <f>SUM(C26:N26)</f>
        <v>7498517.2602739735</v>
      </c>
      <c r="AN26" s="11">
        <f>SUM(O26:Z26)</f>
        <v>4335964.931506847</v>
      </c>
      <c r="AO26" s="11">
        <f>SUM(AA26:AL26)</f>
        <v>1362963.2876712307</v>
      </c>
      <c r="AP26" s="11">
        <v>0</v>
      </c>
      <c r="AQ26" s="11">
        <f>AP26</f>
        <v>0</v>
      </c>
    </row>
    <row r="27" spans="2:43" s="5" customFormat="1" outlineLevel="1" x14ac:dyDescent="0.2">
      <c r="B27" s="6"/>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row>
    <row r="28" spans="2:43" s="8" customFormat="1" x14ac:dyDescent="0.2">
      <c r="B28" s="9" t="s">
        <v>47</v>
      </c>
      <c r="C28" s="13">
        <f t="shared" ref="C28:AQ28" si="6">SUM(C20:C27)</f>
        <v>1844000</v>
      </c>
      <c r="D28" s="13">
        <f t="shared" si="6"/>
        <v>1633522.1917808219</v>
      </c>
      <c r="E28" s="13">
        <f t="shared" si="6"/>
        <v>1612595.0684931506</v>
      </c>
      <c r="F28" s="13">
        <f t="shared" si="6"/>
        <v>1548463.5616438356</v>
      </c>
      <c r="G28" s="13">
        <f t="shared" si="6"/>
        <v>1570740.8219178081</v>
      </c>
      <c r="H28" s="13">
        <f t="shared" si="6"/>
        <v>1529561.6438356165</v>
      </c>
      <c r="I28" s="13">
        <f t="shared" si="6"/>
        <v>1528886.5753424657</v>
      </c>
      <c r="J28" s="13">
        <f t="shared" si="6"/>
        <v>1489057.5342465753</v>
      </c>
      <c r="K28" s="13">
        <f t="shared" si="6"/>
        <v>1487032.3287671232</v>
      </c>
      <c r="L28" s="13">
        <f t="shared" si="6"/>
        <v>1466105.2054794519</v>
      </c>
      <c r="M28" s="13">
        <f t="shared" si="6"/>
        <v>1428301.3698630137</v>
      </c>
      <c r="N28" s="13">
        <f t="shared" si="6"/>
        <v>1424250.9589041094</v>
      </c>
      <c r="O28" s="13">
        <f t="shared" si="6"/>
        <v>1403323.8356164382</v>
      </c>
      <c r="P28" s="13">
        <f t="shared" si="6"/>
        <v>1382396.7123287669</v>
      </c>
      <c r="Q28" s="13">
        <f t="shared" si="6"/>
        <v>1361469.5890410957</v>
      </c>
      <c r="R28" s="13">
        <f t="shared" si="6"/>
        <v>1313539.726027397</v>
      </c>
      <c r="S28" s="13">
        <f t="shared" si="6"/>
        <v>1319615.3424657532</v>
      </c>
      <c r="T28" s="13">
        <f t="shared" si="6"/>
        <v>1286536.9863013697</v>
      </c>
      <c r="U28" s="13">
        <f t="shared" si="6"/>
        <v>1277761.0958904107</v>
      </c>
      <c r="V28" s="13">
        <f t="shared" si="6"/>
        <v>1246032.8767123285</v>
      </c>
      <c r="W28" s="13">
        <f t="shared" si="6"/>
        <v>1235906.8493150682</v>
      </c>
      <c r="X28" s="13">
        <f t="shared" si="6"/>
        <v>1214979.726027397</v>
      </c>
      <c r="Y28" s="13">
        <f t="shared" si="6"/>
        <v>1185276.7123287669</v>
      </c>
      <c r="Z28" s="13">
        <f t="shared" si="6"/>
        <v>1173125.4794520545</v>
      </c>
      <c r="AA28" s="13">
        <f t="shared" si="6"/>
        <v>1152198.3561643832</v>
      </c>
      <c r="AB28" s="13">
        <f t="shared" si="6"/>
        <v>1131271.2328767122</v>
      </c>
      <c r="AC28" s="13">
        <f t="shared" si="6"/>
        <v>1110344.109589041</v>
      </c>
      <c r="AD28" s="13">
        <f t="shared" si="6"/>
        <v>1078615.8904109588</v>
      </c>
      <c r="AE28" s="13">
        <f t="shared" si="6"/>
        <v>1068489.8630136985</v>
      </c>
      <c r="AF28" s="13">
        <f t="shared" si="6"/>
        <v>1043512.3287671232</v>
      </c>
      <c r="AG28" s="13">
        <f t="shared" si="6"/>
        <v>1026635.616438356</v>
      </c>
      <c r="AH28" s="13">
        <f t="shared" si="6"/>
        <v>1003008.219178082</v>
      </c>
      <c r="AI28" s="13">
        <f t="shared" si="6"/>
        <v>984781.3698630135</v>
      </c>
      <c r="AJ28" s="13">
        <f t="shared" si="6"/>
        <v>963854.24657534226</v>
      </c>
      <c r="AK28" s="13">
        <f t="shared" si="6"/>
        <v>942252.05479452037</v>
      </c>
      <c r="AL28" s="13">
        <f t="shared" si="6"/>
        <v>921999.99999999988</v>
      </c>
      <c r="AM28" s="13">
        <f t="shared" si="6"/>
        <v>18562517.260273974</v>
      </c>
      <c r="AN28" s="13">
        <f t="shared" si="6"/>
        <v>15399964.931506846</v>
      </c>
      <c r="AO28" s="13">
        <f t="shared" si="6"/>
        <v>12426963.287671231</v>
      </c>
      <c r="AP28" s="13">
        <f t="shared" si="6"/>
        <v>11275200</v>
      </c>
      <c r="AQ28" s="13">
        <f t="shared" si="6"/>
        <v>11490624</v>
      </c>
    </row>
    <row r="29" spans="2:43" s="5" customFormat="1" x14ac:dyDescent="0.2">
      <c r="B29" s="6"/>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row>
    <row r="30" spans="2:43" s="5" customFormat="1" x14ac:dyDescent="0.2">
      <c r="B30" s="6" t="s">
        <v>49</v>
      </c>
      <c r="C30" s="11">
        <f t="shared" ref="C30:AQ30" si="7">C17-C28</f>
        <v>656000</v>
      </c>
      <c r="D30" s="11">
        <f t="shared" si="7"/>
        <v>866477.80821917811</v>
      </c>
      <c r="E30" s="11">
        <f t="shared" si="7"/>
        <v>887404.93150684936</v>
      </c>
      <c r="F30" s="11">
        <f t="shared" si="7"/>
        <v>951536.43835616438</v>
      </c>
      <c r="G30" s="11">
        <f t="shared" si="7"/>
        <v>929259.17808219185</v>
      </c>
      <c r="H30" s="11">
        <f t="shared" si="7"/>
        <v>970438.35616438347</v>
      </c>
      <c r="I30" s="11">
        <f t="shared" si="7"/>
        <v>971113.42465753434</v>
      </c>
      <c r="J30" s="11">
        <f t="shared" si="7"/>
        <v>1010942.4657534247</v>
      </c>
      <c r="K30" s="11">
        <f t="shared" si="7"/>
        <v>1012967.6712328768</v>
      </c>
      <c r="L30" s="11">
        <f t="shared" si="7"/>
        <v>1033894.7945205481</v>
      </c>
      <c r="M30" s="11">
        <f t="shared" si="7"/>
        <v>1071698.6301369863</v>
      </c>
      <c r="N30" s="11">
        <f t="shared" si="7"/>
        <v>1075749.0410958906</v>
      </c>
      <c r="O30" s="11">
        <f t="shared" si="7"/>
        <v>1096676.1643835618</v>
      </c>
      <c r="P30" s="11">
        <f t="shared" si="7"/>
        <v>1117603.2876712331</v>
      </c>
      <c r="Q30" s="11">
        <f t="shared" si="7"/>
        <v>1138530.4109589043</v>
      </c>
      <c r="R30" s="11">
        <f t="shared" si="7"/>
        <v>1186460.273972603</v>
      </c>
      <c r="S30" s="11">
        <f t="shared" si="7"/>
        <v>1180384.6575342468</v>
      </c>
      <c r="T30" s="11">
        <f t="shared" si="7"/>
        <v>1213463.0136986303</v>
      </c>
      <c r="U30" s="11">
        <f t="shared" si="7"/>
        <v>1222238.9041095893</v>
      </c>
      <c r="V30" s="11">
        <f t="shared" si="7"/>
        <v>1253967.1232876715</v>
      </c>
      <c r="W30" s="11">
        <f t="shared" si="7"/>
        <v>1264093.1506849318</v>
      </c>
      <c r="X30" s="11">
        <f t="shared" si="7"/>
        <v>1285020.273972603</v>
      </c>
      <c r="Y30" s="11">
        <f t="shared" si="7"/>
        <v>1314723.2876712331</v>
      </c>
      <c r="Z30" s="11">
        <f t="shared" si="7"/>
        <v>1326874.5205479455</v>
      </c>
      <c r="AA30" s="11">
        <f t="shared" si="7"/>
        <v>1347801.6438356168</v>
      </c>
      <c r="AB30" s="11">
        <f t="shared" si="7"/>
        <v>1368728.7671232878</v>
      </c>
      <c r="AC30" s="11">
        <f t="shared" si="7"/>
        <v>1389655.890410959</v>
      </c>
      <c r="AD30" s="11">
        <f t="shared" si="7"/>
        <v>1421384.1095890412</v>
      </c>
      <c r="AE30" s="11">
        <f t="shared" si="7"/>
        <v>1431510.1369863015</v>
      </c>
      <c r="AF30" s="11">
        <f t="shared" si="7"/>
        <v>1456487.6712328768</v>
      </c>
      <c r="AG30" s="11">
        <f t="shared" si="7"/>
        <v>1473364.383561644</v>
      </c>
      <c r="AH30" s="11">
        <f t="shared" si="7"/>
        <v>1496991.780821918</v>
      </c>
      <c r="AI30" s="11">
        <f t="shared" si="7"/>
        <v>1515218.6301369865</v>
      </c>
      <c r="AJ30" s="11">
        <f t="shared" si="7"/>
        <v>1536145.7534246577</v>
      </c>
      <c r="AK30" s="11">
        <f t="shared" si="7"/>
        <v>1557747.9452054796</v>
      </c>
      <c r="AL30" s="11">
        <f t="shared" si="7"/>
        <v>1578000</v>
      </c>
      <c r="AM30" s="11">
        <f t="shared" si="7"/>
        <v>11437482.739726026</v>
      </c>
      <c r="AN30" s="11">
        <f t="shared" si="7"/>
        <v>14600035.068493154</v>
      </c>
      <c r="AO30" s="11">
        <f t="shared" si="7"/>
        <v>17573036.712328769</v>
      </c>
      <c r="AP30" s="11">
        <f t="shared" si="7"/>
        <v>20824800</v>
      </c>
      <c r="AQ30" s="11">
        <f t="shared" si="7"/>
        <v>22832376</v>
      </c>
    </row>
    <row r="31" spans="2:43" s="5" customFormat="1" x14ac:dyDescent="0.2">
      <c r="B31" s="6"/>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row>
    <row r="32" spans="2:43" x14ac:dyDescent="0.2">
      <c r="C32" s="7"/>
      <c r="AM32" s="15"/>
      <c r="AN32" s="15"/>
      <c r="AO32" s="15"/>
      <c r="AP32" s="15"/>
      <c r="AQ32" s="15"/>
    </row>
    <row r="33" spans="1:43" x14ac:dyDescent="0.2">
      <c r="B33" s="1" t="s">
        <v>50</v>
      </c>
      <c r="C33" s="2" t="s">
        <v>0</v>
      </c>
      <c r="D33" s="2" t="s">
        <v>1</v>
      </c>
      <c r="E33" s="2" t="s">
        <v>2</v>
      </c>
      <c r="F33" s="2" t="s">
        <v>3</v>
      </c>
      <c r="G33" s="2" t="s">
        <v>4</v>
      </c>
      <c r="H33" s="2" t="s">
        <v>5</v>
      </c>
      <c r="I33" s="2" t="s">
        <v>6</v>
      </c>
      <c r="J33" s="2" t="s">
        <v>7</v>
      </c>
      <c r="K33" s="2" t="s">
        <v>8</v>
      </c>
      <c r="L33" s="2" t="s">
        <v>9</v>
      </c>
      <c r="M33" s="2" t="s">
        <v>10</v>
      </c>
      <c r="N33" s="2" t="s">
        <v>11</v>
      </c>
      <c r="O33" s="2" t="s">
        <v>12</v>
      </c>
      <c r="P33" s="2" t="s">
        <v>13</v>
      </c>
      <c r="Q33" s="2" t="s">
        <v>14</v>
      </c>
      <c r="R33" s="2" t="s">
        <v>15</v>
      </c>
      <c r="S33" s="2" t="s">
        <v>16</v>
      </c>
      <c r="T33" s="2" t="s">
        <v>17</v>
      </c>
      <c r="U33" s="2" t="s">
        <v>18</v>
      </c>
      <c r="V33" s="2" t="s">
        <v>19</v>
      </c>
      <c r="W33" s="2" t="s">
        <v>20</v>
      </c>
      <c r="X33" s="2" t="s">
        <v>21</v>
      </c>
      <c r="Y33" s="2" t="s">
        <v>22</v>
      </c>
      <c r="Z33" s="2" t="s">
        <v>23</v>
      </c>
      <c r="AA33" s="2" t="s">
        <v>24</v>
      </c>
      <c r="AB33" s="2" t="s">
        <v>25</v>
      </c>
      <c r="AC33" s="2" t="s">
        <v>26</v>
      </c>
      <c r="AD33" s="2" t="s">
        <v>27</v>
      </c>
      <c r="AE33" s="2" t="s">
        <v>28</v>
      </c>
      <c r="AF33" s="2" t="s">
        <v>29</v>
      </c>
      <c r="AG33" s="2" t="s">
        <v>30</v>
      </c>
      <c r="AH33" s="2" t="s">
        <v>31</v>
      </c>
      <c r="AI33" s="2" t="s">
        <v>32</v>
      </c>
      <c r="AJ33" s="2" t="s">
        <v>33</v>
      </c>
      <c r="AK33" s="2" t="s">
        <v>34</v>
      </c>
      <c r="AL33" s="2" t="s">
        <v>35</v>
      </c>
      <c r="AM33" s="2" t="s">
        <v>36</v>
      </c>
      <c r="AN33" s="2" t="s">
        <v>37</v>
      </c>
      <c r="AO33" s="2" t="s">
        <v>38</v>
      </c>
      <c r="AP33" s="2" t="s">
        <v>39</v>
      </c>
      <c r="AQ33" s="2" t="s">
        <v>40</v>
      </c>
    </row>
    <row r="34" spans="1:43" s="5" customFormat="1" x14ac:dyDescent="0.2">
      <c r="B34" s="6" t="s">
        <v>51</v>
      </c>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row>
    <row r="35" spans="1:43" s="5" customFormat="1" x14ac:dyDescent="0.2">
      <c r="B35" s="6" t="s">
        <v>52</v>
      </c>
      <c r="C35" s="11">
        <f>Input!C53</f>
        <v>9240000</v>
      </c>
      <c r="D35" s="11">
        <f>0</f>
        <v>0</v>
      </c>
      <c r="E35" s="11">
        <f>0</f>
        <v>0</v>
      </c>
      <c r="F35" s="11">
        <f>0</f>
        <v>0</v>
      </c>
      <c r="G35" s="11">
        <f>0</f>
        <v>0</v>
      </c>
      <c r="H35" s="11">
        <f>0</f>
        <v>0</v>
      </c>
      <c r="I35" s="11">
        <f>0</f>
        <v>0</v>
      </c>
      <c r="J35" s="11">
        <f>0</f>
        <v>0</v>
      </c>
      <c r="K35" s="11">
        <f>0</f>
        <v>0</v>
      </c>
      <c r="L35" s="11">
        <f>0</f>
        <v>0</v>
      </c>
      <c r="M35" s="11">
        <f>0</f>
        <v>0</v>
      </c>
      <c r="N35" s="11">
        <f>0</f>
        <v>0</v>
      </c>
      <c r="O35" s="11">
        <f>0</f>
        <v>0</v>
      </c>
      <c r="P35" s="11">
        <f>0</f>
        <v>0</v>
      </c>
      <c r="Q35" s="11">
        <f>0</f>
        <v>0</v>
      </c>
      <c r="R35" s="11">
        <f>0</f>
        <v>0</v>
      </c>
      <c r="S35" s="11">
        <f>0</f>
        <v>0</v>
      </c>
      <c r="T35" s="11">
        <f>0</f>
        <v>0</v>
      </c>
      <c r="U35" s="11">
        <f>0</f>
        <v>0</v>
      </c>
      <c r="V35" s="11">
        <f>0</f>
        <v>0</v>
      </c>
      <c r="W35" s="11">
        <f>0</f>
        <v>0</v>
      </c>
      <c r="X35" s="11">
        <f>0</f>
        <v>0</v>
      </c>
      <c r="Y35" s="11">
        <f>0</f>
        <v>0</v>
      </c>
      <c r="Z35" s="11">
        <f>0</f>
        <v>0</v>
      </c>
      <c r="AA35" s="11">
        <f>0</f>
        <v>0</v>
      </c>
      <c r="AB35" s="11">
        <f>0</f>
        <v>0</v>
      </c>
      <c r="AC35" s="11">
        <f>0</f>
        <v>0</v>
      </c>
      <c r="AD35" s="11">
        <f>0</f>
        <v>0</v>
      </c>
      <c r="AE35" s="11">
        <f>0</f>
        <v>0</v>
      </c>
      <c r="AF35" s="11">
        <f>0</f>
        <v>0</v>
      </c>
      <c r="AG35" s="11">
        <f>0</f>
        <v>0</v>
      </c>
      <c r="AH35" s="11">
        <f>0</f>
        <v>0</v>
      </c>
      <c r="AI35" s="11">
        <f>0</f>
        <v>0</v>
      </c>
      <c r="AJ35" s="11">
        <f>0</f>
        <v>0</v>
      </c>
      <c r="AK35" s="11">
        <f>0</f>
        <v>0</v>
      </c>
      <c r="AL35" s="11">
        <f>0</f>
        <v>0</v>
      </c>
      <c r="AM35" s="11">
        <f>SUM(C35:N35)</f>
        <v>9240000</v>
      </c>
      <c r="AN35" s="11">
        <f>SUM(O35:Z35)</f>
        <v>0</v>
      </c>
      <c r="AO35" s="11">
        <f>SUM(AA35:AL35)</f>
        <v>0</v>
      </c>
      <c r="AP35" s="11">
        <f t="shared" ref="AP35:AQ37" si="8">AO35</f>
        <v>0</v>
      </c>
      <c r="AQ35" s="11">
        <f t="shared" si="8"/>
        <v>0</v>
      </c>
    </row>
    <row r="36" spans="1:43" s="5" customFormat="1" x14ac:dyDescent="0.2">
      <c r="A36" s="62">
        <v>0.2</v>
      </c>
      <c r="B36" s="6" t="s">
        <v>53</v>
      </c>
      <c r="C36" s="11">
        <f>0</f>
        <v>0</v>
      </c>
      <c r="D36" s="11">
        <f>0</f>
        <v>0</v>
      </c>
      <c r="E36" s="11">
        <f>0</f>
        <v>0</v>
      </c>
      <c r="F36" s="11">
        <f>0</f>
        <v>0</v>
      </c>
      <c r="G36" s="11">
        <f>0</f>
        <v>0</v>
      </c>
      <c r="H36" s="11">
        <f>0</f>
        <v>0</v>
      </c>
      <c r="I36" s="11">
        <f>0</f>
        <v>0</v>
      </c>
      <c r="J36" s="11">
        <f>0</f>
        <v>0</v>
      </c>
      <c r="K36" s="11">
        <f>0</f>
        <v>0</v>
      </c>
      <c r="L36" s="11">
        <f>0</f>
        <v>0</v>
      </c>
      <c r="M36" s="11">
        <f>0</f>
        <v>0</v>
      </c>
      <c r="N36" s="11">
        <f>-SUM(C30:N30)*A36</f>
        <v>-2287496.5479452061</v>
      </c>
      <c r="O36" s="11">
        <f>0</f>
        <v>0</v>
      </c>
      <c r="P36" s="11">
        <f>0</f>
        <v>0</v>
      </c>
      <c r="Q36" s="11">
        <f>0</f>
        <v>0</v>
      </c>
      <c r="R36" s="11">
        <f>0</f>
        <v>0</v>
      </c>
      <c r="S36" s="11">
        <f>0</f>
        <v>0</v>
      </c>
      <c r="T36" s="11">
        <f>0</f>
        <v>0</v>
      </c>
      <c r="U36" s="11">
        <f>0</f>
        <v>0</v>
      </c>
      <c r="V36" s="11">
        <f>0</f>
        <v>0</v>
      </c>
      <c r="W36" s="11">
        <f>0</f>
        <v>0</v>
      </c>
      <c r="X36" s="11">
        <f>0</f>
        <v>0</v>
      </c>
      <c r="Y36" s="11">
        <f>0</f>
        <v>0</v>
      </c>
      <c r="Z36" s="11">
        <f>-SUM(O30:Z30)*A36</f>
        <v>-2920007.013698631</v>
      </c>
      <c r="AA36" s="11">
        <f>0</f>
        <v>0</v>
      </c>
      <c r="AB36" s="11">
        <f>0</f>
        <v>0</v>
      </c>
      <c r="AC36" s="11">
        <f>0</f>
        <v>0</v>
      </c>
      <c r="AD36" s="11">
        <f>0</f>
        <v>0</v>
      </c>
      <c r="AE36" s="11">
        <f>0</f>
        <v>0</v>
      </c>
      <c r="AF36" s="11">
        <f>0</f>
        <v>0</v>
      </c>
      <c r="AG36" s="11">
        <f>0</f>
        <v>0</v>
      </c>
      <c r="AH36" s="11">
        <f>0</f>
        <v>0</v>
      </c>
      <c r="AI36" s="11">
        <f>0</f>
        <v>0</v>
      </c>
      <c r="AJ36" s="11">
        <f>0</f>
        <v>0</v>
      </c>
      <c r="AK36" s="11">
        <f>0</f>
        <v>0</v>
      </c>
      <c r="AL36" s="11">
        <f>-SUM(AA30:AL30)*A36</f>
        <v>-3514607.3424657541</v>
      </c>
      <c r="AM36" s="11">
        <f>SUM(C36:N36)</f>
        <v>-2287496.5479452061</v>
      </c>
      <c r="AN36" s="11">
        <f>SUM(O36:Z36)</f>
        <v>-2920007.013698631</v>
      </c>
      <c r="AO36" s="11">
        <f>SUM(AA36:AL36)</f>
        <v>-3514607.3424657541</v>
      </c>
      <c r="AP36" s="11">
        <f>-AP30*$A$36</f>
        <v>-4164960</v>
      </c>
      <c r="AQ36" s="11">
        <f>-AQ30*$A$36</f>
        <v>-4566475.2</v>
      </c>
    </row>
    <row r="37" spans="1:43" s="5" customFormat="1" x14ac:dyDescent="0.2">
      <c r="B37" s="6" t="s">
        <v>54</v>
      </c>
      <c r="C37" s="11">
        <f>-Input!C45</f>
        <v>-42000000</v>
      </c>
      <c r="D37" s="11">
        <f>0</f>
        <v>0</v>
      </c>
      <c r="E37" s="11">
        <f>0</f>
        <v>0</v>
      </c>
      <c r="F37" s="11">
        <f>0</f>
        <v>0</v>
      </c>
      <c r="G37" s="11">
        <f>0</f>
        <v>0</v>
      </c>
      <c r="H37" s="11">
        <f>0</f>
        <v>0</v>
      </c>
      <c r="I37" s="11">
        <f>0</f>
        <v>0</v>
      </c>
      <c r="J37" s="11">
        <f>0</f>
        <v>0</v>
      </c>
      <c r="K37" s="11">
        <f>0</f>
        <v>0</v>
      </c>
      <c r="L37" s="11">
        <f>0</f>
        <v>0</v>
      </c>
      <c r="M37" s="11">
        <f>0</f>
        <v>0</v>
      </c>
      <c r="N37" s="11">
        <f>0</f>
        <v>0</v>
      </c>
      <c r="O37" s="11">
        <f>0</f>
        <v>0</v>
      </c>
      <c r="P37" s="11">
        <f>0</f>
        <v>0</v>
      </c>
      <c r="Q37" s="11">
        <f>0</f>
        <v>0</v>
      </c>
      <c r="R37" s="11">
        <f>0</f>
        <v>0</v>
      </c>
      <c r="S37" s="11">
        <f>0</f>
        <v>0</v>
      </c>
      <c r="T37" s="11">
        <f>0</f>
        <v>0</v>
      </c>
      <c r="U37" s="11">
        <f>0</f>
        <v>0</v>
      </c>
      <c r="V37" s="11">
        <f>0</f>
        <v>0</v>
      </c>
      <c r="W37" s="11">
        <f>0</f>
        <v>0</v>
      </c>
      <c r="X37" s="11">
        <f>0</f>
        <v>0</v>
      </c>
      <c r="Y37" s="11">
        <f>0</f>
        <v>0</v>
      </c>
      <c r="Z37" s="11">
        <f>0</f>
        <v>0</v>
      </c>
      <c r="AA37" s="11">
        <f>0</f>
        <v>0</v>
      </c>
      <c r="AB37" s="11">
        <f>0</f>
        <v>0</v>
      </c>
      <c r="AC37" s="11">
        <f>0</f>
        <v>0</v>
      </c>
      <c r="AD37" s="11">
        <f>0</f>
        <v>0</v>
      </c>
      <c r="AE37" s="11">
        <f>0</f>
        <v>0</v>
      </c>
      <c r="AF37" s="11">
        <f>0</f>
        <v>0</v>
      </c>
      <c r="AG37" s="11">
        <f>0</f>
        <v>0</v>
      </c>
      <c r="AH37" s="11">
        <f>0</f>
        <v>0</v>
      </c>
      <c r="AI37" s="11">
        <f>0</f>
        <v>0</v>
      </c>
      <c r="AJ37" s="11">
        <f>0</f>
        <v>0</v>
      </c>
      <c r="AK37" s="11">
        <f>0</f>
        <v>0</v>
      </c>
      <c r="AL37" s="11">
        <f>0</f>
        <v>0</v>
      </c>
      <c r="AM37" s="11">
        <f>SUM(C37:N37)</f>
        <v>-42000000</v>
      </c>
      <c r="AN37" s="11">
        <f>SUM(O37:Z37)</f>
        <v>0</v>
      </c>
      <c r="AO37" s="11">
        <f>SUM(AA37:AL37)</f>
        <v>0</v>
      </c>
      <c r="AP37" s="11">
        <f t="shared" si="8"/>
        <v>0</v>
      </c>
      <c r="AQ37" s="11">
        <f t="shared" si="8"/>
        <v>0</v>
      </c>
    </row>
    <row r="38" spans="1:43" s="5" customFormat="1" x14ac:dyDescent="0.2">
      <c r="B38" s="6"/>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row>
    <row r="39" spans="1:43" s="8" customFormat="1" x14ac:dyDescent="0.2">
      <c r="B39" s="9" t="s">
        <v>55</v>
      </c>
      <c r="C39" s="13">
        <f t="shared" ref="C39:AQ39" si="9">SUM(C35:C38)</f>
        <v>-32760000</v>
      </c>
      <c r="D39" s="13">
        <f t="shared" si="9"/>
        <v>0</v>
      </c>
      <c r="E39" s="13">
        <f t="shared" si="9"/>
        <v>0</v>
      </c>
      <c r="F39" s="13">
        <f t="shared" si="9"/>
        <v>0</v>
      </c>
      <c r="G39" s="13">
        <f t="shared" si="9"/>
        <v>0</v>
      </c>
      <c r="H39" s="13">
        <f t="shared" si="9"/>
        <v>0</v>
      </c>
      <c r="I39" s="13">
        <f t="shared" si="9"/>
        <v>0</v>
      </c>
      <c r="J39" s="13">
        <f t="shared" si="9"/>
        <v>0</v>
      </c>
      <c r="K39" s="13">
        <f t="shared" si="9"/>
        <v>0</v>
      </c>
      <c r="L39" s="13">
        <f t="shared" si="9"/>
        <v>0</v>
      </c>
      <c r="M39" s="13">
        <f t="shared" si="9"/>
        <v>0</v>
      </c>
      <c r="N39" s="13">
        <f t="shared" si="9"/>
        <v>-2287496.5479452061</v>
      </c>
      <c r="O39" s="13">
        <f t="shared" si="9"/>
        <v>0</v>
      </c>
      <c r="P39" s="13">
        <f t="shared" si="9"/>
        <v>0</v>
      </c>
      <c r="Q39" s="13">
        <f t="shared" si="9"/>
        <v>0</v>
      </c>
      <c r="R39" s="13">
        <f t="shared" si="9"/>
        <v>0</v>
      </c>
      <c r="S39" s="13">
        <f t="shared" si="9"/>
        <v>0</v>
      </c>
      <c r="T39" s="13">
        <f t="shared" si="9"/>
        <v>0</v>
      </c>
      <c r="U39" s="13">
        <f t="shared" si="9"/>
        <v>0</v>
      </c>
      <c r="V39" s="13">
        <f t="shared" si="9"/>
        <v>0</v>
      </c>
      <c r="W39" s="13">
        <f t="shared" si="9"/>
        <v>0</v>
      </c>
      <c r="X39" s="13">
        <f t="shared" si="9"/>
        <v>0</v>
      </c>
      <c r="Y39" s="13">
        <f t="shared" si="9"/>
        <v>0</v>
      </c>
      <c r="Z39" s="13">
        <f t="shared" si="9"/>
        <v>-2920007.013698631</v>
      </c>
      <c r="AA39" s="13">
        <f t="shared" si="9"/>
        <v>0</v>
      </c>
      <c r="AB39" s="13">
        <f t="shared" si="9"/>
        <v>0</v>
      </c>
      <c r="AC39" s="13">
        <f t="shared" si="9"/>
        <v>0</v>
      </c>
      <c r="AD39" s="13">
        <f t="shared" si="9"/>
        <v>0</v>
      </c>
      <c r="AE39" s="13">
        <f t="shared" si="9"/>
        <v>0</v>
      </c>
      <c r="AF39" s="13">
        <f t="shared" si="9"/>
        <v>0</v>
      </c>
      <c r="AG39" s="13">
        <f t="shared" si="9"/>
        <v>0</v>
      </c>
      <c r="AH39" s="13">
        <f t="shared" si="9"/>
        <v>0</v>
      </c>
      <c r="AI39" s="13">
        <f t="shared" si="9"/>
        <v>0</v>
      </c>
      <c r="AJ39" s="13">
        <f t="shared" si="9"/>
        <v>0</v>
      </c>
      <c r="AK39" s="13">
        <f t="shared" si="9"/>
        <v>0</v>
      </c>
      <c r="AL39" s="13">
        <f t="shared" si="9"/>
        <v>-3514607.3424657541</v>
      </c>
      <c r="AM39" s="13">
        <f t="shared" si="9"/>
        <v>-35047496.547945209</v>
      </c>
      <c r="AN39" s="13">
        <f t="shared" si="9"/>
        <v>-2920007.013698631</v>
      </c>
      <c r="AO39" s="13">
        <f t="shared" si="9"/>
        <v>-3514607.3424657541</v>
      </c>
      <c r="AP39" s="13">
        <f t="shared" si="9"/>
        <v>-4164960</v>
      </c>
      <c r="AQ39" s="13">
        <f t="shared" si="9"/>
        <v>-4566475.2</v>
      </c>
    </row>
    <row r="40" spans="1:43" s="5" customFormat="1" x14ac:dyDescent="0.2">
      <c r="B40" s="6"/>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row>
    <row r="41" spans="1:43" s="5" customFormat="1" x14ac:dyDescent="0.2">
      <c r="B41" s="6" t="s">
        <v>56</v>
      </c>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row>
    <row r="42" spans="1:43" s="5" customFormat="1" x14ac:dyDescent="0.2">
      <c r="B42" s="6" t="s">
        <v>78</v>
      </c>
      <c r="C42" s="11">
        <f>Input!C62</f>
        <v>36960000</v>
      </c>
      <c r="D42" s="11">
        <f>0</f>
        <v>0</v>
      </c>
      <c r="E42" s="11">
        <f>0</f>
        <v>0</v>
      </c>
      <c r="F42" s="11">
        <f>0</f>
        <v>0</v>
      </c>
      <c r="G42" s="11">
        <f>0</f>
        <v>0</v>
      </c>
      <c r="H42" s="11">
        <f>0</f>
        <v>0</v>
      </c>
      <c r="I42" s="11">
        <f>0</f>
        <v>0</v>
      </c>
      <c r="J42" s="11">
        <f>0</f>
        <v>0</v>
      </c>
      <c r="K42" s="11">
        <f>0</f>
        <v>0</v>
      </c>
      <c r="L42" s="11">
        <f>0</f>
        <v>0</v>
      </c>
      <c r="M42" s="11">
        <f>0</f>
        <v>0</v>
      </c>
      <c r="N42" s="11">
        <f>0</f>
        <v>0</v>
      </c>
      <c r="O42" s="11">
        <f>0</f>
        <v>0</v>
      </c>
      <c r="P42" s="11">
        <f>0</f>
        <v>0</v>
      </c>
      <c r="Q42" s="11">
        <f>0</f>
        <v>0</v>
      </c>
      <c r="R42" s="11">
        <f>0</f>
        <v>0</v>
      </c>
      <c r="S42" s="11">
        <f>0</f>
        <v>0</v>
      </c>
      <c r="T42" s="11">
        <f>0</f>
        <v>0</v>
      </c>
      <c r="U42" s="11">
        <f>0</f>
        <v>0</v>
      </c>
      <c r="V42" s="11">
        <f>0</f>
        <v>0</v>
      </c>
      <c r="W42" s="11">
        <f>0</f>
        <v>0</v>
      </c>
      <c r="X42" s="11">
        <f>0</f>
        <v>0</v>
      </c>
      <c r="Y42" s="11">
        <f>0</f>
        <v>0</v>
      </c>
      <c r="Z42" s="11">
        <f>0</f>
        <v>0</v>
      </c>
      <c r="AA42" s="11">
        <f>0</f>
        <v>0</v>
      </c>
      <c r="AB42" s="11">
        <f>0</f>
        <v>0</v>
      </c>
      <c r="AC42" s="11">
        <f>0</f>
        <v>0</v>
      </c>
      <c r="AD42" s="11">
        <f>0</f>
        <v>0</v>
      </c>
      <c r="AE42" s="11">
        <f>0</f>
        <v>0</v>
      </c>
      <c r="AF42" s="11">
        <f>0</f>
        <v>0</v>
      </c>
      <c r="AG42" s="11">
        <f>0</f>
        <v>0</v>
      </c>
      <c r="AH42" s="11">
        <f>0</f>
        <v>0</v>
      </c>
      <c r="AI42" s="11">
        <f>0</f>
        <v>0</v>
      </c>
      <c r="AJ42" s="11">
        <f>0</f>
        <v>0</v>
      </c>
      <c r="AK42" s="11">
        <f>0</f>
        <v>0</v>
      </c>
      <c r="AL42" s="11">
        <f>0</f>
        <v>0</v>
      </c>
      <c r="AM42" s="11">
        <f>SUM(C42:N42)</f>
        <v>36960000</v>
      </c>
      <c r="AN42" s="11">
        <f>SUM(O42:Z42)</f>
        <v>0</v>
      </c>
      <c r="AO42" s="11">
        <f>SUM(AA42:AL42)</f>
        <v>0</v>
      </c>
      <c r="AP42" s="11">
        <f>AO42</f>
        <v>0</v>
      </c>
      <c r="AQ42" s="11">
        <f>AP42</f>
        <v>0</v>
      </c>
    </row>
    <row r="43" spans="1:43" s="5" customFormat="1" x14ac:dyDescent="0.2">
      <c r="B43" s="6" t="s">
        <v>79</v>
      </c>
      <c r="C43" s="11">
        <f>-Input!C82</f>
        <v>-1026666.6666666666</v>
      </c>
      <c r="D43" s="11">
        <f>-Input!D82</f>
        <v>-1026666.6666666666</v>
      </c>
      <c r="E43" s="11">
        <f>-Input!E82</f>
        <v>-1026666.6666666666</v>
      </c>
      <c r="F43" s="11">
        <f>-Input!F82</f>
        <v>-1026666.6666666666</v>
      </c>
      <c r="G43" s="11">
        <f>-Input!G82</f>
        <v>-1026666.6666666666</v>
      </c>
      <c r="H43" s="11">
        <f>-Input!H82</f>
        <v>-1026666.6666666666</v>
      </c>
      <c r="I43" s="11">
        <f>-Input!I82</f>
        <v>-1026666.6666666666</v>
      </c>
      <c r="J43" s="11">
        <f>-Input!J82</f>
        <v>-1026666.6666666666</v>
      </c>
      <c r="K43" s="11">
        <f>-Input!K82</f>
        <v>-1026666.6666666666</v>
      </c>
      <c r="L43" s="11">
        <f>-Input!L82</f>
        <v>-1026666.6666666666</v>
      </c>
      <c r="M43" s="11">
        <f>-Input!M82</f>
        <v>-1026666.6666666666</v>
      </c>
      <c r="N43" s="11">
        <f>-Input!N82</f>
        <v>-1026666.6666666666</v>
      </c>
      <c r="O43" s="11">
        <f>-Input!O82</f>
        <v>-1026666.6666666666</v>
      </c>
      <c r="P43" s="11">
        <f>-Input!P82</f>
        <v>-1026666.6666666666</v>
      </c>
      <c r="Q43" s="11">
        <f>-Input!Q82</f>
        <v>-1026666.6666666666</v>
      </c>
      <c r="R43" s="11">
        <f>-Input!R82</f>
        <v>-1026666.6666666666</v>
      </c>
      <c r="S43" s="11">
        <f>-Input!S82</f>
        <v>-1026666.6666666666</v>
      </c>
      <c r="T43" s="11">
        <f>-Input!T82</f>
        <v>-1026666.6666666666</v>
      </c>
      <c r="U43" s="11">
        <f>-Input!U82</f>
        <v>-1026666.6666666666</v>
      </c>
      <c r="V43" s="11">
        <f>-Input!V82</f>
        <v>-1026666.6666666666</v>
      </c>
      <c r="W43" s="11">
        <f>-Input!W82</f>
        <v>-1026666.6666666666</v>
      </c>
      <c r="X43" s="11">
        <f>-Input!X82</f>
        <v>-1026666.6666666666</v>
      </c>
      <c r="Y43" s="11">
        <f>-Input!Y82</f>
        <v>-1026666.6666666666</v>
      </c>
      <c r="Z43" s="11">
        <f>-Input!Z82</f>
        <v>-1026666.6666666666</v>
      </c>
      <c r="AA43" s="11">
        <f>-Input!AA82</f>
        <v>-1026666.6666666666</v>
      </c>
      <c r="AB43" s="11">
        <f>-Input!AB82</f>
        <v>-1026666.6666666666</v>
      </c>
      <c r="AC43" s="11">
        <f>-Input!AC82</f>
        <v>-1026666.6666666666</v>
      </c>
      <c r="AD43" s="11">
        <f>-Input!AD82</f>
        <v>-1026666.6666666666</v>
      </c>
      <c r="AE43" s="11">
        <f>-Input!AE82</f>
        <v>-1026666.6666666666</v>
      </c>
      <c r="AF43" s="11">
        <f>-Input!AF82</f>
        <v>-1026666.6666666666</v>
      </c>
      <c r="AG43" s="11">
        <f>-Input!AG82</f>
        <v>-1026666.6666666666</v>
      </c>
      <c r="AH43" s="11">
        <f>-Input!AH82</f>
        <v>-1026666.6666666666</v>
      </c>
      <c r="AI43" s="11">
        <f>-Input!AI82</f>
        <v>-1026666.6666666666</v>
      </c>
      <c r="AJ43" s="11">
        <f>-Input!AJ82</f>
        <v>-1026666.6666666666</v>
      </c>
      <c r="AK43" s="11">
        <f>-Input!AK82</f>
        <v>-1026666.6666666666</v>
      </c>
      <c r="AL43" s="11">
        <f>-Input!AL82</f>
        <v>-1026666.6666666666</v>
      </c>
      <c r="AM43" s="11">
        <f>SUM(C43:N43)</f>
        <v>-12319999.999999998</v>
      </c>
      <c r="AN43" s="11">
        <f>SUM(O43:Z43)</f>
        <v>-12319999.999999998</v>
      </c>
      <c r="AO43" s="11">
        <f>SUM(AA43:AL43)</f>
        <v>-12319999.999999998</v>
      </c>
      <c r="AP43" s="11">
        <f>-Input!AP82</f>
        <v>0</v>
      </c>
      <c r="AQ43" s="11">
        <f>-Input!AQ82</f>
        <v>0</v>
      </c>
    </row>
    <row r="44" spans="1:43" s="5" customFormat="1" x14ac:dyDescent="0.2">
      <c r="B44" s="6"/>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row>
    <row r="45" spans="1:43" s="8" customFormat="1" x14ac:dyDescent="0.2">
      <c r="B45" s="9" t="s">
        <v>57</v>
      </c>
      <c r="C45" s="13">
        <f t="shared" ref="C45:AQ45" si="10">SUM(C42:C44)</f>
        <v>35933333.333333336</v>
      </c>
      <c r="D45" s="13">
        <f t="shared" si="10"/>
        <v>-1026666.6666666666</v>
      </c>
      <c r="E45" s="13">
        <f t="shared" si="10"/>
        <v>-1026666.6666666666</v>
      </c>
      <c r="F45" s="13">
        <f t="shared" si="10"/>
        <v>-1026666.6666666666</v>
      </c>
      <c r="G45" s="13">
        <f t="shared" si="10"/>
        <v>-1026666.6666666666</v>
      </c>
      <c r="H45" s="13">
        <f t="shared" si="10"/>
        <v>-1026666.6666666666</v>
      </c>
      <c r="I45" s="13">
        <f t="shared" si="10"/>
        <v>-1026666.6666666666</v>
      </c>
      <c r="J45" s="13">
        <f t="shared" si="10"/>
        <v>-1026666.6666666666</v>
      </c>
      <c r="K45" s="13">
        <f t="shared" si="10"/>
        <v>-1026666.6666666666</v>
      </c>
      <c r="L45" s="13">
        <f t="shared" si="10"/>
        <v>-1026666.6666666666</v>
      </c>
      <c r="M45" s="13">
        <f t="shared" si="10"/>
        <v>-1026666.6666666666</v>
      </c>
      <c r="N45" s="13">
        <f t="shared" si="10"/>
        <v>-1026666.6666666666</v>
      </c>
      <c r="O45" s="13">
        <f t="shared" si="10"/>
        <v>-1026666.6666666666</v>
      </c>
      <c r="P45" s="13">
        <f t="shared" si="10"/>
        <v>-1026666.6666666666</v>
      </c>
      <c r="Q45" s="13">
        <f t="shared" si="10"/>
        <v>-1026666.6666666666</v>
      </c>
      <c r="R45" s="13">
        <f t="shared" si="10"/>
        <v>-1026666.6666666666</v>
      </c>
      <c r="S45" s="13">
        <f t="shared" si="10"/>
        <v>-1026666.6666666666</v>
      </c>
      <c r="T45" s="13">
        <f t="shared" si="10"/>
        <v>-1026666.6666666666</v>
      </c>
      <c r="U45" s="13">
        <f t="shared" si="10"/>
        <v>-1026666.6666666666</v>
      </c>
      <c r="V45" s="13">
        <f t="shared" si="10"/>
        <v>-1026666.6666666666</v>
      </c>
      <c r="W45" s="13">
        <f t="shared" si="10"/>
        <v>-1026666.6666666666</v>
      </c>
      <c r="X45" s="13">
        <f t="shared" si="10"/>
        <v>-1026666.6666666666</v>
      </c>
      <c r="Y45" s="13">
        <f t="shared" si="10"/>
        <v>-1026666.6666666666</v>
      </c>
      <c r="Z45" s="13">
        <f t="shared" si="10"/>
        <v>-1026666.6666666666</v>
      </c>
      <c r="AA45" s="13">
        <f t="shared" si="10"/>
        <v>-1026666.6666666666</v>
      </c>
      <c r="AB45" s="13">
        <f t="shared" si="10"/>
        <v>-1026666.6666666666</v>
      </c>
      <c r="AC45" s="13">
        <f t="shared" si="10"/>
        <v>-1026666.6666666666</v>
      </c>
      <c r="AD45" s="13">
        <f t="shared" si="10"/>
        <v>-1026666.6666666666</v>
      </c>
      <c r="AE45" s="13">
        <f t="shared" si="10"/>
        <v>-1026666.6666666666</v>
      </c>
      <c r="AF45" s="13">
        <f t="shared" si="10"/>
        <v>-1026666.6666666666</v>
      </c>
      <c r="AG45" s="13">
        <f t="shared" si="10"/>
        <v>-1026666.6666666666</v>
      </c>
      <c r="AH45" s="13">
        <f t="shared" si="10"/>
        <v>-1026666.6666666666</v>
      </c>
      <c r="AI45" s="13">
        <f t="shared" si="10"/>
        <v>-1026666.6666666666</v>
      </c>
      <c r="AJ45" s="13">
        <f t="shared" si="10"/>
        <v>-1026666.6666666666</v>
      </c>
      <c r="AK45" s="13">
        <f t="shared" si="10"/>
        <v>-1026666.6666666666</v>
      </c>
      <c r="AL45" s="13">
        <f t="shared" si="10"/>
        <v>-1026666.6666666666</v>
      </c>
      <c r="AM45" s="13">
        <f t="shared" si="10"/>
        <v>24640000</v>
      </c>
      <c r="AN45" s="13">
        <f t="shared" si="10"/>
        <v>-12319999.999999998</v>
      </c>
      <c r="AO45" s="13">
        <f t="shared" si="10"/>
        <v>-12319999.999999998</v>
      </c>
      <c r="AP45" s="13">
        <f t="shared" si="10"/>
        <v>0</v>
      </c>
      <c r="AQ45" s="13">
        <f t="shared" si="10"/>
        <v>0</v>
      </c>
    </row>
    <row r="46" spans="1:43" s="5" customFormat="1" x14ac:dyDescent="0.2">
      <c r="B46" s="6"/>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row>
    <row r="47" spans="1:43" s="5" customFormat="1" x14ac:dyDescent="0.2">
      <c r="B47" s="6" t="s">
        <v>58</v>
      </c>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row>
    <row r="48" spans="1:43" s="5" customFormat="1" x14ac:dyDescent="0.2">
      <c r="B48" s="6" t="s">
        <v>59</v>
      </c>
      <c r="C48" s="11">
        <f t="shared" ref="C48:AL48" si="11">C30</f>
        <v>656000</v>
      </c>
      <c r="D48" s="11">
        <f t="shared" si="11"/>
        <v>866477.80821917811</v>
      </c>
      <c r="E48" s="11">
        <f t="shared" si="11"/>
        <v>887404.93150684936</v>
      </c>
      <c r="F48" s="11">
        <f t="shared" si="11"/>
        <v>951536.43835616438</v>
      </c>
      <c r="G48" s="11">
        <f t="shared" si="11"/>
        <v>929259.17808219185</v>
      </c>
      <c r="H48" s="11">
        <f t="shared" si="11"/>
        <v>970438.35616438347</v>
      </c>
      <c r="I48" s="11">
        <f t="shared" si="11"/>
        <v>971113.42465753434</v>
      </c>
      <c r="J48" s="11">
        <f t="shared" si="11"/>
        <v>1010942.4657534247</v>
      </c>
      <c r="K48" s="11">
        <f t="shared" si="11"/>
        <v>1012967.6712328768</v>
      </c>
      <c r="L48" s="11">
        <f t="shared" si="11"/>
        <v>1033894.7945205481</v>
      </c>
      <c r="M48" s="11">
        <f t="shared" si="11"/>
        <v>1071698.6301369863</v>
      </c>
      <c r="N48" s="11">
        <f t="shared" si="11"/>
        <v>1075749.0410958906</v>
      </c>
      <c r="O48" s="11">
        <f t="shared" si="11"/>
        <v>1096676.1643835618</v>
      </c>
      <c r="P48" s="11">
        <f t="shared" si="11"/>
        <v>1117603.2876712331</v>
      </c>
      <c r="Q48" s="11">
        <f t="shared" si="11"/>
        <v>1138530.4109589043</v>
      </c>
      <c r="R48" s="11">
        <f t="shared" si="11"/>
        <v>1186460.273972603</v>
      </c>
      <c r="S48" s="11">
        <f t="shared" si="11"/>
        <v>1180384.6575342468</v>
      </c>
      <c r="T48" s="11">
        <f t="shared" si="11"/>
        <v>1213463.0136986303</v>
      </c>
      <c r="U48" s="11">
        <f t="shared" si="11"/>
        <v>1222238.9041095893</v>
      </c>
      <c r="V48" s="11">
        <f t="shared" si="11"/>
        <v>1253967.1232876715</v>
      </c>
      <c r="W48" s="11">
        <f t="shared" si="11"/>
        <v>1264093.1506849318</v>
      </c>
      <c r="X48" s="11">
        <f t="shared" si="11"/>
        <v>1285020.273972603</v>
      </c>
      <c r="Y48" s="11">
        <f t="shared" si="11"/>
        <v>1314723.2876712331</v>
      </c>
      <c r="Z48" s="11">
        <f t="shared" si="11"/>
        <v>1326874.5205479455</v>
      </c>
      <c r="AA48" s="11">
        <f t="shared" si="11"/>
        <v>1347801.6438356168</v>
      </c>
      <c r="AB48" s="11">
        <f t="shared" si="11"/>
        <v>1368728.7671232878</v>
      </c>
      <c r="AC48" s="11">
        <f t="shared" si="11"/>
        <v>1389655.890410959</v>
      </c>
      <c r="AD48" s="11">
        <f t="shared" si="11"/>
        <v>1421384.1095890412</v>
      </c>
      <c r="AE48" s="11">
        <f t="shared" si="11"/>
        <v>1431510.1369863015</v>
      </c>
      <c r="AF48" s="11">
        <f t="shared" si="11"/>
        <v>1456487.6712328768</v>
      </c>
      <c r="AG48" s="11">
        <f t="shared" si="11"/>
        <v>1473364.383561644</v>
      </c>
      <c r="AH48" s="11">
        <f t="shared" si="11"/>
        <v>1496991.780821918</v>
      </c>
      <c r="AI48" s="11">
        <f t="shared" si="11"/>
        <v>1515218.6301369865</v>
      </c>
      <c r="AJ48" s="11">
        <f t="shared" si="11"/>
        <v>1536145.7534246577</v>
      </c>
      <c r="AK48" s="11">
        <f t="shared" si="11"/>
        <v>1557747.9452054796</v>
      </c>
      <c r="AL48" s="11">
        <f t="shared" si="11"/>
        <v>1578000</v>
      </c>
      <c r="AM48" s="11">
        <f>SUM(C48:N48)</f>
        <v>11437482.739726029</v>
      </c>
      <c r="AN48" s="11">
        <f>SUM(O48:Z48)</f>
        <v>14600035.068493154</v>
      </c>
      <c r="AO48" s="11">
        <f>SUM(AA48:AL48)</f>
        <v>17573036.712328769</v>
      </c>
      <c r="AP48" s="11">
        <f>AP30</f>
        <v>20824800</v>
      </c>
      <c r="AQ48" s="11">
        <f>AQ30</f>
        <v>22832376</v>
      </c>
    </row>
    <row r="49" spans="2:43" s="5" customFormat="1" x14ac:dyDescent="0.2">
      <c r="B49" s="6" t="s">
        <v>60</v>
      </c>
      <c r="C49" s="11">
        <f>0</f>
        <v>0</v>
      </c>
      <c r="D49" s="11">
        <f>0</f>
        <v>0</v>
      </c>
      <c r="E49" s="11">
        <f>0</f>
        <v>0</v>
      </c>
      <c r="F49" s="11">
        <f>0</f>
        <v>0</v>
      </c>
      <c r="G49" s="11">
        <f>0</f>
        <v>0</v>
      </c>
      <c r="H49" s="11">
        <f>0</f>
        <v>0</v>
      </c>
      <c r="I49" s="11">
        <f>0</f>
        <v>0</v>
      </c>
      <c r="J49" s="11">
        <f>0</f>
        <v>0</v>
      </c>
      <c r="K49" s="11">
        <f>0</f>
        <v>0</v>
      </c>
      <c r="L49" s="11">
        <f>0</f>
        <v>0</v>
      </c>
      <c r="M49" s="11">
        <f>0</f>
        <v>0</v>
      </c>
      <c r="N49" s="11">
        <f>0</f>
        <v>0</v>
      </c>
      <c r="O49" s="11">
        <f>0</f>
        <v>0</v>
      </c>
      <c r="P49" s="11">
        <f>0</f>
        <v>0</v>
      </c>
      <c r="Q49" s="11">
        <f>0</f>
        <v>0</v>
      </c>
      <c r="R49" s="11">
        <f>0</f>
        <v>0</v>
      </c>
      <c r="S49" s="11">
        <f>0</f>
        <v>0</v>
      </c>
      <c r="T49" s="11">
        <f>0</f>
        <v>0</v>
      </c>
      <c r="U49" s="11">
        <f>0</f>
        <v>0</v>
      </c>
      <c r="V49" s="11">
        <f>0</f>
        <v>0</v>
      </c>
      <c r="W49" s="11">
        <f>0</f>
        <v>0</v>
      </c>
      <c r="X49" s="11">
        <f>0</f>
        <v>0</v>
      </c>
      <c r="Y49" s="11">
        <f>0</f>
        <v>0</v>
      </c>
      <c r="Z49" s="11">
        <f>0</f>
        <v>0</v>
      </c>
      <c r="AA49" s="11">
        <f>0</f>
        <v>0</v>
      </c>
      <c r="AB49" s="11">
        <f>0</f>
        <v>0</v>
      </c>
      <c r="AC49" s="11">
        <f>0</f>
        <v>0</v>
      </c>
      <c r="AD49" s="11">
        <f>0</f>
        <v>0</v>
      </c>
      <c r="AE49" s="11">
        <f>0</f>
        <v>0</v>
      </c>
      <c r="AF49" s="11">
        <f>0</f>
        <v>0</v>
      </c>
      <c r="AG49" s="11">
        <f>0</f>
        <v>0</v>
      </c>
      <c r="AH49" s="11">
        <f>0</f>
        <v>0</v>
      </c>
      <c r="AI49" s="11">
        <f>0</f>
        <v>0</v>
      </c>
      <c r="AJ49" s="11">
        <f>0</f>
        <v>0</v>
      </c>
      <c r="AK49" s="11">
        <f>0</f>
        <v>0</v>
      </c>
      <c r="AL49" s="11">
        <f>0</f>
        <v>0</v>
      </c>
      <c r="AM49" s="11">
        <f>SUM(C49:N49)</f>
        <v>0</v>
      </c>
      <c r="AN49" s="11">
        <f>SUM(O49:Z49)</f>
        <v>0</v>
      </c>
      <c r="AO49" s="11">
        <f>SUM(AA49:AL49)</f>
        <v>0</v>
      </c>
      <c r="AP49" s="11">
        <f>AO49</f>
        <v>0</v>
      </c>
      <c r="AQ49" s="11">
        <f>AP49</f>
        <v>0</v>
      </c>
    </row>
    <row r="50" spans="2:43" s="5" customFormat="1" x14ac:dyDescent="0.2">
      <c r="B50" s="6"/>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row>
    <row r="51" spans="2:43" s="8" customFormat="1" x14ac:dyDescent="0.2">
      <c r="B51" s="9" t="s">
        <v>61</v>
      </c>
      <c r="C51" s="13">
        <f t="shared" ref="C51:AQ51" si="12">SUM(C48:C50)</f>
        <v>656000</v>
      </c>
      <c r="D51" s="13">
        <f t="shared" si="12"/>
        <v>866477.80821917811</v>
      </c>
      <c r="E51" s="13">
        <f t="shared" si="12"/>
        <v>887404.93150684936</v>
      </c>
      <c r="F51" s="13">
        <f t="shared" si="12"/>
        <v>951536.43835616438</v>
      </c>
      <c r="G51" s="13">
        <f t="shared" si="12"/>
        <v>929259.17808219185</v>
      </c>
      <c r="H51" s="13">
        <f t="shared" si="12"/>
        <v>970438.35616438347</v>
      </c>
      <c r="I51" s="13">
        <f t="shared" si="12"/>
        <v>971113.42465753434</v>
      </c>
      <c r="J51" s="13">
        <f t="shared" si="12"/>
        <v>1010942.4657534247</v>
      </c>
      <c r="K51" s="13">
        <f t="shared" si="12"/>
        <v>1012967.6712328768</v>
      </c>
      <c r="L51" s="13">
        <f t="shared" si="12"/>
        <v>1033894.7945205481</v>
      </c>
      <c r="M51" s="13">
        <f t="shared" si="12"/>
        <v>1071698.6301369863</v>
      </c>
      <c r="N51" s="13">
        <f t="shared" si="12"/>
        <v>1075749.0410958906</v>
      </c>
      <c r="O51" s="13">
        <f t="shared" si="12"/>
        <v>1096676.1643835618</v>
      </c>
      <c r="P51" s="13">
        <f t="shared" si="12"/>
        <v>1117603.2876712331</v>
      </c>
      <c r="Q51" s="13">
        <f t="shared" si="12"/>
        <v>1138530.4109589043</v>
      </c>
      <c r="R51" s="13">
        <f t="shared" si="12"/>
        <v>1186460.273972603</v>
      </c>
      <c r="S51" s="13">
        <f t="shared" si="12"/>
        <v>1180384.6575342468</v>
      </c>
      <c r="T51" s="13">
        <f t="shared" si="12"/>
        <v>1213463.0136986303</v>
      </c>
      <c r="U51" s="13">
        <f t="shared" si="12"/>
        <v>1222238.9041095893</v>
      </c>
      <c r="V51" s="13">
        <f t="shared" si="12"/>
        <v>1253967.1232876715</v>
      </c>
      <c r="W51" s="13">
        <f t="shared" si="12"/>
        <v>1264093.1506849318</v>
      </c>
      <c r="X51" s="13">
        <f t="shared" si="12"/>
        <v>1285020.273972603</v>
      </c>
      <c r="Y51" s="13">
        <f t="shared" si="12"/>
        <v>1314723.2876712331</v>
      </c>
      <c r="Z51" s="13">
        <f t="shared" si="12"/>
        <v>1326874.5205479455</v>
      </c>
      <c r="AA51" s="13">
        <f t="shared" si="12"/>
        <v>1347801.6438356168</v>
      </c>
      <c r="AB51" s="13">
        <f t="shared" si="12"/>
        <v>1368728.7671232878</v>
      </c>
      <c r="AC51" s="13">
        <f t="shared" si="12"/>
        <v>1389655.890410959</v>
      </c>
      <c r="AD51" s="13">
        <f t="shared" si="12"/>
        <v>1421384.1095890412</v>
      </c>
      <c r="AE51" s="13">
        <f t="shared" si="12"/>
        <v>1431510.1369863015</v>
      </c>
      <c r="AF51" s="13">
        <f t="shared" si="12"/>
        <v>1456487.6712328768</v>
      </c>
      <c r="AG51" s="13">
        <f t="shared" si="12"/>
        <v>1473364.383561644</v>
      </c>
      <c r="AH51" s="13">
        <f t="shared" si="12"/>
        <v>1496991.780821918</v>
      </c>
      <c r="AI51" s="13">
        <f t="shared" si="12"/>
        <v>1515218.6301369865</v>
      </c>
      <c r="AJ51" s="13">
        <f t="shared" si="12"/>
        <v>1536145.7534246577</v>
      </c>
      <c r="AK51" s="13">
        <f t="shared" si="12"/>
        <v>1557747.9452054796</v>
      </c>
      <c r="AL51" s="13">
        <f t="shared" si="12"/>
        <v>1578000</v>
      </c>
      <c r="AM51" s="13">
        <f t="shared" si="12"/>
        <v>11437482.739726029</v>
      </c>
      <c r="AN51" s="13">
        <f t="shared" si="12"/>
        <v>14600035.068493154</v>
      </c>
      <c r="AO51" s="13">
        <f t="shared" si="12"/>
        <v>17573036.712328769</v>
      </c>
      <c r="AP51" s="13">
        <f t="shared" si="12"/>
        <v>20824800</v>
      </c>
      <c r="AQ51" s="13">
        <f t="shared" si="12"/>
        <v>22832376</v>
      </c>
    </row>
    <row r="52" spans="2:43" s="5" customFormat="1" x14ac:dyDescent="0.2">
      <c r="B52" s="6"/>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row>
    <row r="53" spans="2:43" s="5" customFormat="1" x14ac:dyDescent="0.2">
      <c r="B53" s="6" t="s">
        <v>62</v>
      </c>
      <c r="C53" s="11">
        <v>0</v>
      </c>
      <c r="D53" s="11">
        <f t="shared" ref="D53:AL53" si="13">C55</f>
        <v>3829333.3333333358</v>
      </c>
      <c r="E53" s="11">
        <f t="shared" si="13"/>
        <v>3669144.4748858474</v>
      </c>
      <c r="F53" s="11">
        <f t="shared" si="13"/>
        <v>3529882.7397260303</v>
      </c>
      <c r="G53" s="11">
        <f t="shared" si="13"/>
        <v>3454752.5114155281</v>
      </c>
      <c r="H53" s="11">
        <f t="shared" si="13"/>
        <v>3357345.0228310535</v>
      </c>
      <c r="I53" s="11">
        <f t="shared" si="13"/>
        <v>3301116.7123287702</v>
      </c>
      <c r="J53" s="11">
        <f t="shared" si="13"/>
        <v>3245563.470319638</v>
      </c>
      <c r="K53" s="11">
        <f t="shared" si="13"/>
        <v>3229839.269406396</v>
      </c>
      <c r="L53" s="11">
        <f t="shared" si="13"/>
        <v>3216140.2739726063</v>
      </c>
      <c r="M53" s="11">
        <f t="shared" si="13"/>
        <v>3223368.4018264879</v>
      </c>
      <c r="N53" s="11">
        <f t="shared" si="13"/>
        <v>3268400.3652968076</v>
      </c>
      <c r="O53" s="11">
        <f t="shared" si="13"/>
        <v>1029986.1917808256</v>
      </c>
      <c r="P53" s="11">
        <f t="shared" si="13"/>
        <v>1099995.6894977209</v>
      </c>
      <c r="Q53" s="11">
        <f t="shared" si="13"/>
        <v>1190932.3105022875</v>
      </c>
      <c r="R53" s="11">
        <f t="shared" si="13"/>
        <v>1302796.0547945253</v>
      </c>
      <c r="S53" s="11">
        <f t="shared" si="13"/>
        <v>1462589.6621004618</v>
      </c>
      <c r="T53" s="11">
        <f t="shared" si="13"/>
        <v>1616307.6529680421</v>
      </c>
      <c r="U53" s="11">
        <f t="shared" si="13"/>
        <v>1803104.0000000056</v>
      </c>
      <c r="V53" s="11">
        <f t="shared" si="13"/>
        <v>1998676.2374429284</v>
      </c>
      <c r="W53" s="11">
        <f t="shared" si="13"/>
        <v>2225976.6940639331</v>
      </c>
      <c r="X53" s="11">
        <f t="shared" si="13"/>
        <v>2463403.1780821984</v>
      </c>
      <c r="Y53" s="11">
        <f t="shared" si="13"/>
        <v>2721756.7853881349</v>
      </c>
      <c r="Z53" s="11">
        <f t="shared" si="13"/>
        <v>3009813.4063927014</v>
      </c>
      <c r="AA53" s="11">
        <f t="shared" si="13"/>
        <v>390014.24657534948</v>
      </c>
      <c r="AB53" s="11">
        <f t="shared" si="13"/>
        <v>711149.22374429961</v>
      </c>
      <c r="AC53" s="11">
        <f t="shared" si="13"/>
        <v>1053211.3242009208</v>
      </c>
      <c r="AD53" s="11">
        <f t="shared" si="13"/>
        <v>1416200.547945213</v>
      </c>
      <c r="AE53" s="11">
        <f t="shared" si="13"/>
        <v>1810917.9908675877</v>
      </c>
      <c r="AF53" s="11">
        <f t="shared" si="13"/>
        <v>2215761.4611872225</v>
      </c>
      <c r="AG53" s="11">
        <f t="shared" si="13"/>
        <v>2645582.4657534328</v>
      </c>
      <c r="AH53" s="11">
        <f t="shared" si="13"/>
        <v>3092280.1826484101</v>
      </c>
      <c r="AI53" s="11">
        <f t="shared" si="13"/>
        <v>3562605.2968036616</v>
      </c>
      <c r="AJ53" s="11">
        <f t="shared" si="13"/>
        <v>4051157.2602739814</v>
      </c>
      <c r="AK53" s="11">
        <f t="shared" si="13"/>
        <v>4560636.3470319724</v>
      </c>
      <c r="AL53" s="11">
        <f t="shared" si="13"/>
        <v>5091717.6255707853</v>
      </c>
      <c r="AM53" s="11">
        <v>0</v>
      </c>
      <c r="AN53" s="11">
        <f>AM55</f>
        <v>1029986.1917808205</v>
      </c>
      <c r="AO53" s="11">
        <f>AN55</f>
        <v>390014.24657534529</v>
      </c>
      <c r="AP53" s="11">
        <f>AO55</f>
        <v>2128443.6164383623</v>
      </c>
      <c r="AQ53" s="11">
        <f>AP55</f>
        <v>18788283.616438363</v>
      </c>
    </row>
    <row r="54" spans="2:43" s="5" customFormat="1" x14ac:dyDescent="0.2">
      <c r="B54" s="6" t="s">
        <v>63</v>
      </c>
      <c r="C54" s="11">
        <f t="shared" ref="C54:AQ54" si="14">C51+C45+C39</f>
        <v>3829333.3333333358</v>
      </c>
      <c r="D54" s="11">
        <f t="shared" si="14"/>
        <v>-160188.85844748851</v>
      </c>
      <c r="E54" s="11">
        <f t="shared" si="14"/>
        <v>-139261.73515981727</v>
      </c>
      <c r="F54" s="11">
        <f t="shared" si="14"/>
        <v>-75130.228310502251</v>
      </c>
      <c r="G54" s="11">
        <f t="shared" si="14"/>
        <v>-97407.488584474777</v>
      </c>
      <c r="H54" s="11">
        <f t="shared" si="14"/>
        <v>-56228.310502283159</v>
      </c>
      <c r="I54" s="11">
        <f t="shared" si="14"/>
        <v>-55553.242009132286</v>
      </c>
      <c r="J54" s="11">
        <f t="shared" si="14"/>
        <v>-15724.200913241948</v>
      </c>
      <c r="K54" s="11">
        <f t="shared" si="14"/>
        <v>-13698.995433789794</v>
      </c>
      <c r="L54" s="11">
        <f t="shared" si="14"/>
        <v>7228.1278538814513</v>
      </c>
      <c r="M54" s="11">
        <f t="shared" si="14"/>
        <v>45031.963470319635</v>
      </c>
      <c r="N54" s="11">
        <f t="shared" si="14"/>
        <v>-2238414.173515982</v>
      </c>
      <c r="O54" s="11">
        <f t="shared" si="14"/>
        <v>70009.497716895188</v>
      </c>
      <c r="P54" s="11">
        <f t="shared" si="14"/>
        <v>90936.621004566434</v>
      </c>
      <c r="Q54" s="11">
        <f t="shared" si="14"/>
        <v>111863.74429223768</v>
      </c>
      <c r="R54" s="11">
        <f t="shared" si="14"/>
        <v>159793.6073059364</v>
      </c>
      <c r="S54" s="11">
        <f t="shared" si="14"/>
        <v>153717.99086758017</v>
      </c>
      <c r="T54" s="11">
        <f t="shared" si="14"/>
        <v>186796.34703196364</v>
      </c>
      <c r="U54" s="11">
        <f t="shared" si="14"/>
        <v>195572.23744292266</v>
      </c>
      <c r="V54" s="11">
        <f t="shared" si="14"/>
        <v>227300.45662100485</v>
      </c>
      <c r="W54" s="11">
        <f t="shared" si="14"/>
        <v>237426.48401826515</v>
      </c>
      <c r="X54" s="11">
        <f t="shared" si="14"/>
        <v>258353.6073059364</v>
      </c>
      <c r="Y54" s="11">
        <f t="shared" si="14"/>
        <v>288056.62100456643</v>
      </c>
      <c r="Z54" s="11">
        <f t="shared" si="14"/>
        <v>-2619799.159817352</v>
      </c>
      <c r="AA54" s="11">
        <f t="shared" si="14"/>
        <v>321134.97716895014</v>
      </c>
      <c r="AB54" s="11">
        <f t="shared" si="14"/>
        <v>342062.10045662115</v>
      </c>
      <c r="AC54" s="11">
        <f t="shared" si="14"/>
        <v>362989.22374429239</v>
      </c>
      <c r="AD54" s="11">
        <f t="shared" si="14"/>
        <v>394717.44292237458</v>
      </c>
      <c r="AE54" s="11">
        <f t="shared" si="14"/>
        <v>404843.47031963489</v>
      </c>
      <c r="AF54" s="11">
        <f t="shared" si="14"/>
        <v>429821.00456621021</v>
      </c>
      <c r="AG54" s="11">
        <f t="shared" si="14"/>
        <v>446697.71689497738</v>
      </c>
      <c r="AH54" s="11">
        <f t="shared" si="14"/>
        <v>470325.11415525142</v>
      </c>
      <c r="AI54" s="11">
        <f t="shared" si="14"/>
        <v>488551.96347031987</v>
      </c>
      <c r="AJ54" s="11">
        <f t="shared" si="14"/>
        <v>509479.08675799111</v>
      </c>
      <c r="AK54" s="11">
        <f t="shared" si="14"/>
        <v>531081.278538813</v>
      </c>
      <c r="AL54" s="11">
        <f t="shared" si="14"/>
        <v>-2963274.0091324206</v>
      </c>
      <c r="AM54" s="11">
        <f t="shared" si="14"/>
        <v>1029986.1917808205</v>
      </c>
      <c r="AN54" s="11">
        <f t="shared" si="14"/>
        <v>-639971.9452054752</v>
      </c>
      <c r="AO54" s="11">
        <f t="shared" si="14"/>
        <v>1738429.369863017</v>
      </c>
      <c r="AP54" s="11">
        <f t="shared" si="14"/>
        <v>16659840</v>
      </c>
      <c r="AQ54" s="11">
        <f t="shared" si="14"/>
        <v>18265900.800000001</v>
      </c>
    </row>
    <row r="55" spans="2:43" s="8" customFormat="1" x14ac:dyDescent="0.2">
      <c r="B55" s="9" t="s">
        <v>64</v>
      </c>
      <c r="C55" s="13">
        <f t="shared" ref="C55:AQ55" si="15">SUM(C53:C54)</f>
        <v>3829333.3333333358</v>
      </c>
      <c r="D55" s="13">
        <f t="shared" si="15"/>
        <v>3669144.4748858474</v>
      </c>
      <c r="E55" s="13">
        <f t="shared" si="15"/>
        <v>3529882.7397260303</v>
      </c>
      <c r="F55" s="13">
        <f t="shared" si="15"/>
        <v>3454752.5114155281</v>
      </c>
      <c r="G55" s="13">
        <f t="shared" si="15"/>
        <v>3357345.0228310535</v>
      </c>
      <c r="H55" s="13">
        <f t="shared" si="15"/>
        <v>3301116.7123287702</v>
      </c>
      <c r="I55" s="13">
        <f t="shared" si="15"/>
        <v>3245563.470319638</v>
      </c>
      <c r="J55" s="13">
        <f t="shared" si="15"/>
        <v>3229839.269406396</v>
      </c>
      <c r="K55" s="13">
        <f t="shared" si="15"/>
        <v>3216140.2739726063</v>
      </c>
      <c r="L55" s="13">
        <f t="shared" si="15"/>
        <v>3223368.4018264879</v>
      </c>
      <c r="M55" s="13">
        <f t="shared" si="15"/>
        <v>3268400.3652968076</v>
      </c>
      <c r="N55" s="13">
        <f t="shared" si="15"/>
        <v>1029986.1917808256</v>
      </c>
      <c r="O55" s="13">
        <f t="shared" si="15"/>
        <v>1099995.6894977209</v>
      </c>
      <c r="P55" s="13">
        <f t="shared" si="15"/>
        <v>1190932.3105022875</v>
      </c>
      <c r="Q55" s="13">
        <f t="shared" si="15"/>
        <v>1302796.0547945253</v>
      </c>
      <c r="R55" s="13">
        <f t="shared" si="15"/>
        <v>1462589.6621004618</v>
      </c>
      <c r="S55" s="13">
        <f t="shared" si="15"/>
        <v>1616307.6529680421</v>
      </c>
      <c r="T55" s="13">
        <f t="shared" si="15"/>
        <v>1803104.0000000056</v>
      </c>
      <c r="U55" s="13">
        <f t="shared" si="15"/>
        <v>1998676.2374429284</v>
      </c>
      <c r="V55" s="13">
        <f t="shared" si="15"/>
        <v>2225976.6940639331</v>
      </c>
      <c r="W55" s="13">
        <f t="shared" si="15"/>
        <v>2463403.1780821984</v>
      </c>
      <c r="X55" s="13">
        <f t="shared" si="15"/>
        <v>2721756.7853881349</v>
      </c>
      <c r="Y55" s="13">
        <f t="shared" si="15"/>
        <v>3009813.4063927014</v>
      </c>
      <c r="Z55" s="13">
        <f t="shared" si="15"/>
        <v>390014.24657534948</v>
      </c>
      <c r="AA55" s="13">
        <f t="shared" si="15"/>
        <v>711149.22374429961</v>
      </c>
      <c r="AB55" s="13">
        <f t="shared" si="15"/>
        <v>1053211.3242009208</v>
      </c>
      <c r="AC55" s="13">
        <f t="shared" si="15"/>
        <v>1416200.547945213</v>
      </c>
      <c r="AD55" s="13">
        <f t="shared" si="15"/>
        <v>1810917.9908675877</v>
      </c>
      <c r="AE55" s="13">
        <f t="shared" si="15"/>
        <v>2215761.4611872225</v>
      </c>
      <c r="AF55" s="13">
        <f t="shared" si="15"/>
        <v>2645582.4657534328</v>
      </c>
      <c r="AG55" s="13">
        <f t="shared" si="15"/>
        <v>3092280.1826484101</v>
      </c>
      <c r="AH55" s="13">
        <f t="shared" si="15"/>
        <v>3562605.2968036616</v>
      </c>
      <c r="AI55" s="13">
        <f t="shared" si="15"/>
        <v>4051157.2602739814</v>
      </c>
      <c r="AJ55" s="13">
        <f t="shared" si="15"/>
        <v>4560636.3470319724</v>
      </c>
      <c r="AK55" s="13">
        <f t="shared" si="15"/>
        <v>5091717.6255707853</v>
      </c>
      <c r="AL55" s="13">
        <f t="shared" si="15"/>
        <v>2128443.6164383646</v>
      </c>
      <c r="AM55" s="13">
        <f t="shared" si="15"/>
        <v>1029986.1917808205</v>
      </c>
      <c r="AN55" s="13">
        <f t="shared" si="15"/>
        <v>390014.24657534529</v>
      </c>
      <c r="AO55" s="13">
        <f t="shared" si="15"/>
        <v>2128443.6164383623</v>
      </c>
      <c r="AP55" s="13">
        <f t="shared" si="15"/>
        <v>18788283.616438363</v>
      </c>
      <c r="AQ55" s="13">
        <f t="shared" si="15"/>
        <v>37054184.416438363</v>
      </c>
    </row>
    <row r="56" spans="2:43" x14ac:dyDescent="0.2">
      <c r="B56" s="10"/>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row>
    <row r="57" spans="2:43" x14ac:dyDescent="0.2">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row>
    <row r="58" spans="2:43" x14ac:dyDescent="0.2">
      <c r="B58" s="1" t="s">
        <v>65</v>
      </c>
      <c r="C58" s="2" t="s">
        <v>0</v>
      </c>
      <c r="D58" s="2" t="s">
        <v>1</v>
      </c>
      <c r="E58" s="2" t="s">
        <v>2</v>
      </c>
      <c r="F58" s="2" t="s">
        <v>3</v>
      </c>
      <c r="G58" s="2" t="s">
        <v>4</v>
      </c>
      <c r="H58" s="2" t="s">
        <v>5</v>
      </c>
      <c r="I58" s="2" t="s">
        <v>6</v>
      </c>
      <c r="J58" s="2" t="s">
        <v>7</v>
      </c>
      <c r="K58" s="2" t="s">
        <v>8</v>
      </c>
      <c r="L58" s="2" t="s">
        <v>9</v>
      </c>
      <c r="M58" s="2" t="s">
        <v>10</v>
      </c>
      <c r="N58" s="2" t="s">
        <v>11</v>
      </c>
      <c r="O58" s="2" t="s">
        <v>12</v>
      </c>
      <c r="P58" s="2" t="s">
        <v>13</v>
      </c>
      <c r="Q58" s="2" t="s">
        <v>14</v>
      </c>
      <c r="R58" s="2" t="s">
        <v>15</v>
      </c>
      <c r="S58" s="2" t="s">
        <v>16</v>
      </c>
      <c r="T58" s="2" t="s">
        <v>17</v>
      </c>
      <c r="U58" s="2" t="s">
        <v>18</v>
      </c>
      <c r="V58" s="2" t="s">
        <v>19</v>
      </c>
      <c r="W58" s="2" t="s">
        <v>20</v>
      </c>
      <c r="X58" s="2" t="s">
        <v>21</v>
      </c>
      <c r="Y58" s="2" t="s">
        <v>22</v>
      </c>
      <c r="Z58" s="2" t="s">
        <v>23</v>
      </c>
      <c r="AA58" s="2" t="s">
        <v>24</v>
      </c>
      <c r="AB58" s="2" t="s">
        <v>25</v>
      </c>
      <c r="AC58" s="2" t="s">
        <v>26</v>
      </c>
      <c r="AD58" s="2" t="s">
        <v>27</v>
      </c>
      <c r="AE58" s="2" t="s">
        <v>28</v>
      </c>
      <c r="AF58" s="2" t="s">
        <v>29</v>
      </c>
      <c r="AG58" s="2" t="s">
        <v>30</v>
      </c>
      <c r="AH58" s="2" t="s">
        <v>31</v>
      </c>
      <c r="AI58" s="2" t="s">
        <v>32</v>
      </c>
      <c r="AJ58" s="2" t="s">
        <v>33</v>
      </c>
      <c r="AK58" s="2" t="s">
        <v>34</v>
      </c>
      <c r="AL58" s="2" t="s">
        <v>35</v>
      </c>
      <c r="AM58" s="2" t="s">
        <v>36</v>
      </c>
      <c r="AN58" s="2" t="s">
        <v>37</v>
      </c>
      <c r="AO58" s="2" t="s">
        <v>38</v>
      </c>
      <c r="AP58" s="2" t="s">
        <v>39</v>
      </c>
      <c r="AQ58" s="2" t="s">
        <v>40</v>
      </c>
    </row>
    <row r="59" spans="2:43" s="5" customFormat="1" x14ac:dyDescent="0.2">
      <c r="B59" s="6" t="s">
        <v>66</v>
      </c>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row>
    <row r="60" spans="2:43" s="5" customFormat="1" x14ac:dyDescent="0.2">
      <c r="B60" s="6" t="s">
        <v>67</v>
      </c>
      <c r="C60" s="11">
        <f t="shared" ref="C60:AL60" si="16">C55</f>
        <v>3829333.3333333358</v>
      </c>
      <c r="D60" s="11">
        <f t="shared" si="16"/>
        <v>3669144.4748858474</v>
      </c>
      <c r="E60" s="11">
        <f t="shared" si="16"/>
        <v>3529882.7397260303</v>
      </c>
      <c r="F60" s="11">
        <f t="shared" si="16"/>
        <v>3454752.5114155281</v>
      </c>
      <c r="G60" s="11">
        <f t="shared" si="16"/>
        <v>3357345.0228310535</v>
      </c>
      <c r="H60" s="11">
        <f t="shared" si="16"/>
        <v>3301116.7123287702</v>
      </c>
      <c r="I60" s="11">
        <f t="shared" si="16"/>
        <v>3245563.470319638</v>
      </c>
      <c r="J60" s="11">
        <f t="shared" si="16"/>
        <v>3229839.269406396</v>
      </c>
      <c r="K60" s="11">
        <f t="shared" si="16"/>
        <v>3216140.2739726063</v>
      </c>
      <c r="L60" s="11">
        <f t="shared" si="16"/>
        <v>3223368.4018264879</v>
      </c>
      <c r="M60" s="11">
        <f t="shared" si="16"/>
        <v>3268400.3652968076</v>
      </c>
      <c r="N60" s="11">
        <f t="shared" si="16"/>
        <v>1029986.1917808256</v>
      </c>
      <c r="O60" s="11">
        <f t="shared" si="16"/>
        <v>1099995.6894977209</v>
      </c>
      <c r="P60" s="11">
        <f t="shared" si="16"/>
        <v>1190932.3105022875</v>
      </c>
      <c r="Q60" s="11">
        <f t="shared" si="16"/>
        <v>1302796.0547945253</v>
      </c>
      <c r="R60" s="11">
        <f t="shared" si="16"/>
        <v>1462589.6621004618</v>
      </c>
      <c r="S60" s="11">
        <f t="shared" si="16"/>
        <v>1616307.6529680421</v>
      </c>
      <c r="T60" s="11">
        <f t="shared" si="16"/>
        <v>1803104.0000000056</v>
      </c>
      <c r="U60" s="11">
        <f t="shared" si="16"/>
        <v>1998676.2374429284</v>
      </c>
      <c r="V60" s="11">
        <f t="shared" si="16"/>
        <v>2225976.6940639331</v>
      </c>
      <c r="W60" s="11">
        <f t="shared" si="16"/>
        <v>2463403.1780821984</v>
      </c>
      <c r="X60" s="11">
        <f t="shared" si="16"/>
        <v>2721756.7853881349</v>
      </c>
      <c r="Y60" s="11">
        <f t="shared" si="16"/>
        <v>3009813.4063927014</v>
      </c>
      <c r="Z60" s="11">
        <f t="shared" si="16"/>
        <v>390014.24657534948</v>
      </c>
      <c r="AA60" s="11">
        <f t="shared" si="16"/>
        <v>711149.22374429961</v>
      </c>
      <c r="AB60" s="11">
        <f t="shared" si="16"/>
        <v>1053211.3242009208</v>
      </c>
      <c r="AC60" s="11">
        <f t="shared" si="16"/>
        <v>1416200.547945213</v>
      </c>
      <c r="AD60" s="11">
        <f t="shared" si="16"/>
        <v>1810917.9908675877</v>
      </c>
      <c r="AE60" s="11">
        <f t="shared" si="16"/>
        <v>2215761.4611872225</v>
      </c>
      <c r="AF60" s="11">
        <f t="shared" si="16"/>
        <v>2645582.4657534328</v>
      </c>
      <c r="AG60" s="11">
        <f t="shared" si="16"/>
        <v>3092280.1826484101</v>
      </c>
      <c r="AH60" s="11">
        <f t="shared" si="16"/>
        <v>3562605.2968036616</v>
      </c>
      <c r="AI60" s="11">
        <f t="shared" si="16"/>
        <v>4051157.2602739814</v>
      </c>
      <c r="AJ60" s="11">
        <f t="shared" si="16"/>
        <v>4560636.3470319724</v>
      </c>
      <c r="AK60" s="11">
        <f t="shared" si="16"/>
        <v>5091717.6255707853</v>
      </c>
      <c r="AL60" s="11">
        <f t="shared" si="16"/>
        <v>2128443.6164383646</v>
      </c>
      <c r="AM60" s="11">
        <f>N60</f>
        <v>1029986.1917808256</v>
      </c>
      <c r="AN60" s="11">
        <f>Z60</f>
        <v>390014.24657534948</v>
      </c>
      <c r="AO60" s="11">
        <f>AL60</f>
        <v>2128443.6164383646</v>
      </c>
      <c r="AP60" s="11">
        <f>AP55</f>
        <v>18788283.616438363</v>
      </c>
      <c r="AQ60" s="11">
        <f>AQ55</f>
        <v>37054184.416438363</v>
      </c>
    </row>
    <row r="61" spans="2:43" s="5" customFormat="1" x14ac:dyDescent="0.2">
      <c r="B61" s="6" t="s">
        <v>68</v>
      </c>
      <c r="C61" s="11">
        <f>Input!C45</f>
        <v>42000000</v>
      </c>
      <c r="D61" s="11">
        <f t="shared" ref="D61:AL61" si="17">C61</f>
        <v>42000000</v>
      </c>
      <c r="E61" s="11">
        <f t="shared" si="17"/>
        <v>42000000</v>
      </c>
      <c r="F61" s="11">
        <f t="shared" si="17"/>
        <v>42000000</v>
      </c>
      <c r="G61" s="11">
        <f t="shared" si="17"/>
        <v>42000000</v>
      </c>
      <c r="H61" s="11">
        <f t="shared" si="17"/>
        <v>42000000</v>
      </c>
      <c r="I61" s="11">
        <f t="shared" si="17"/>
        <v>42000000</v>
      </c>
      <c r="J61" s="11">
        <f t="shared" si="17"/>
        <v>42000000</v>
      </c>
      <c r="K61" s="11">
        <f t="shared" si="17"/>
        <v>42000000</v>
      </c>
      <c r="L61" s="11">
        <f t="shared" si="17"/>
        <v>42000000</v>
      </c>
      <c r="M61" s="11">
        <f t="shared" si="17"/>
        <v>42000000</v>
      </c>
      <c r="N61" s="11">
        <f t="shared" si="17"/>
        <v>42000000</v>
      </c>
      <c r="O61" s="11">
        <f t="shared" si="17"/>
        <v>42000000</v>
      </c>
      <c r="P61" s="11">
        <f t="shared" si="17"/>
        <v>42000000</v>
      </c>
      <c r="Q61" s="11">
        <f t="shared" si="17"/>
        <v>42000000</v>
      </c>
      <c r="R61" s="11">
        <f t="shared" si="17"/>
        <v>42000000</v>
      </c>
      <c r="S61" s="11">
        <f t="shared" si="17"/>
        <v>42000000</v>
      </c>
      <c r="T61" s="11">
        <f t="shared" si="17"/>
        <v>42000000</v>
      </c>
      <c r="U61" s="11">
        <f t="shared" si="17"/>
        <v>42000000</v>
      </c>
      <c r="V61" s="11">
        <f t="shared" si="17"/>
        <v>42000000</v>
      </c>
      <c r="W61" s="11">
        <f t="shared" si="17"/>
        <v>42000000</v>
      </c>
      <c r="X61" s="11">
        <f t="shared" si="17"/>
        <v>42000000</v>
      </c>
      <c r="Y61" s="11">
        <f t="shared" si="17"/>
        <v>42000000</v>
      </c>
      <c r="Z61" s="11">
        <f t="shared" si="17"/>
        <v>42000000</v>
      </c>
      <c r="AA61" s="11">
        <f t="shared" si="17"/>
        <v>42000000</v>
      </c>
      <c r="AB61" s="11">
        <f t="shared" si="17"/>
        <v>42000000</v>
      </c>
      <c r="AC61" s="11">
        <f t="shared" si="17"/>
        <v>42000000</v>
      </c>
      <c r="AD61" s="11">
        <f t="shared" si="17"/>
        <v>42000000</v>
      </c>
      <c r="AE61" s="11">
        <f t="shared" si="17"/>
        <v>42000000</v>
      </c>
      <c r="AF61" s="11">
        <f t="shared" si="17"/>
        <v>42000000</v>
      </c>
      <c r="AG61" s="11">
        <f t="shared" si="17"/>
        <v>42000000</v>
      </c>
      <c r="AH61" s="11">
        <f t="shared" si="17"/>
        <v>42000000</v>
      </c>
      <c r="AI61" s="11">
        <f t="shared" si="17"/>
        <v>42000000</v>
      </c>
      <c r="AJ61" s="11">
        <f t="shared" si="17"/>
        <v>42000000</v>
      </c>
      <c r="AK61" s="11">
        <f t="shared" si="17"/>
        <v>42000000</v>
      </c>
      <c r="AL61" s="11">
        <f t="shared" si="17"/>
        <v>42000000</v>
      </c>
      <c r="AM61" s="11">
        <f>N61</f>
        <v>42000000</v>
      </c>
      <c r="AN61" s="11">
        <f>Z61</f>
        <v>42000000</v>
      </c>
      <c r="AO61" s="11">
        <f>AL61</f>
        <v>42000000</v>
      </c>
      <c r="AP61" s="11">
        <f>AO61</f>
        <v>42000000</v>
      </c>
      <c r="AQ61" s="11">
        <f>AP61</f>
        <v>42000000</v>
      </c>
    </row>
    <row r="62" spans="2:43" s="5" customFormat="1" x14ac:dyDescent="0.2">
      <c r="B62" s="6"/>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row>
    <row r="63" spans="2:43" s="8" customFormat="1" x14ac:dyDescent="0.2">
      <c r="B63" s="9" t="s">
        <v>69</v>
      </c>
      <c r="C63" s="13">
        <f t="shared" ref="C63:AL63" si="18">SUM(C60:C62)</f>
        <v>45829333.333333336</v>
      </c>
      <c r="D63" s="13">
        <f t="shared" si="18"/>
        <v>45669144.474885851</v>
      </c>
      <c r="E63" s="13">
        <f t="shared" si="18"/>
        <v>45529882.739726029</v>
      </c>
      <c r="F63" s="13">
        <f t="shared" si="18"/>
        <v>45454752.511415526</v>
      </c>
      <c r="G63" s="13">
        <f t="shared" si="18"/>
        <v>45357345.022831053</v>
      </c>
      <c r="H63" s="13">
        <f t="shared" si="18"/>
        <v>45301116.712328769</v>
      </c>
      <c r="I63" s="13">
        <f t="shared" si="18"/>
        <v>45245563.470319636</v>
      </c>
      <c r="J63" s="13">
        <f t="shared" si="18"/>
        <v>45229839.269406393</v>
      </c>
      <c r="K63" s="13">
        <f t="shared" si="18"/>
        <v>45216140.273972608</v>
      </c>
      <c r="L63" s="13">
        <f t="shared" si="18"/>
        <v>45223368.401826486</v>
      </c>
      <c r="M63" s="13">
        <f t="shared" si="18"/>
        <v>45268400.365296811</v>
      </c>
      <c r="N63" s="13">
        <f t="shared" si="18"/>
        <v>43029986.191780828</v>
      </c>
      <c r="O63" s="13">
        <f t="shared" si="18"/>
        <v>43099995.689497724</v>
      </c>
      <c r="P63" s="13">
        <f t="shared" si="18"/>
        <v>43190932.310502291</v>
      </c>
      <c r="Q63" s="13">
        <f t="shared" si="18"/>
        <v>43302796.054794528</v>
      </c>
      <c r="R63" s="13">
        <f t="shared" si="18"/>
        <v>43462589.662100464</v>
      </c>
      <c r="S63" s="13">
        <f t="shared" si="18"/>
        <v>43616307.652968042</v>
      </c>
      <c r="T63" s="13">
        <f t="shared" si="18"/>
        <v>43803104.000000007</v>
      </c>
      <c r="U63" s="13">
        <f t="shared" si="18"/>
        <v>43998676.237442926</v>
      </c>
      <c r="V63" s="13">
        <f t="shared" si="18"/>
        <v>44225976.694063932</v>
      </c>
      <c r="W63" s="13">
        <f t="shared" si="18"/>
        <v>44463403.178082198</v>
      </c>
      <c r="X63" s="13">
        <f t="shared" si="18"/>
        <v>44721756.785388134</v>
      </c>
      <c r="Y63" s="13">
        <f t="shared" si="18"/>
        <v>45009813.406392701</v>
      </c>
      <c r="Z63" s="13">
        <f t="shared" si="18"/>
        <v>42390014.246575348</v>
      </c>
      <c r="AA63" s="13">
        <f t="shared" si="18"/>
        <v>42711149.223744303</v>
      </c>
      <c r="AB63" s="13">
        <f t="shared" si="18"/>
        <v>43053211.324200921</v>
      </c>
      <c r="AC63" s="13">
        <f t="shared" si="18"/>
        <v>43416200.547945216</v>
      </c>
      <c r="AD63" s="13">
        <f t="shared" si="18"/>
        <v>43810917.990867585</v>
      </c>
      <c r="AE63" s="13">
        <f t="shared" si="18"/>
        <v>44215761.461187221</v>
      </c>
      <c r="AF63" s="13">
        <f t="shared" si="18"/>
        <v>44645582.465753436</v>
      </c>
      <c r="AG63" s="13">
        <f t="shared" si="18"/>
        <v>45092280.182648413</v>
      </c>
      <c r="AH63" s="13">
        <f t="shared" si="18"/>
        <v>45562605.296803661</v>
      </c>
      <c r="AI63" s="13">
        <f t="shared" si="18"/>
        <v>46051157.260273978</v>
      </c>
      <c r="AJ63" s="13">
        <f t="shared" si="18"/>
        <v>46560636.347031973</v>
      </c>
      <c r="AK63" s="13">
        <f t="shared" si="18"/>
        <v>47091717.625570789</v>
      </c>
      <c r="AL63" s="13">
        <f t="shared" si="18"/>
        <v>44128443.616438366</v>
      </c>
      <c r="AM63" s="13">
        <f>N63</f>
        <v>43029986.191780828</v>
      </c>
      <c r="AN63" s="13">
        <f>Z63</f>
        <v>42390014.246575348</v>
      </c>
      <c r="AO63" s="13">
        <f>AL63</f>
        <v>44128443.616438366</v>
      </c>
      <c r="AP63" s="13">
        <f>SUM(AP60:AP62)</f>
        <v>60788283.616438359</v>
      </c>
      <c r="AQ63" s="13">
        <f>SUM(AQ60:AQ62)</f>
        <v>79054184.416438371</v>
      </c>
    </row>
    <row r="64" spans="2:43" s="5" customFormat="1" x14ac:dyDescent="0.2">
      <c r="B64" s="6"/>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row>
    <row r="65" spans="2:43" s="5" customFormat="1" x14ac:dyDescent="0.2">
      <c r="B65" s="6" t="s">
        <v>70</v>
      </c>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row>
    <row r="66" spans="2:43" s="5" customFormat="1" x14ac:dyDescent="0.2">
      <c r="B66" s="6" t="s">
        <v>60</v>
      </c>
      <c r="C66" s="11">
        <f>0</f>
        <v>0</v>
      </c>
      <c r="D66" s="11">
        <f>0</f>
        <v>0</v>
      </c>
      <c r="E66" s="11">
        <f>0</f>
        <v>0</v>
      </c>
      <c r="F66" s="11">
        <f>0</f>
        <v>0</v>
      </c>
      <c r="G66" s="11">
        <f>0</f>
        <v>0</v>
      </c>
      <c r="H66" s="11">
        <f>0</f>
        <v>0</v>
      </c>
      <c r="I66" s="11">
        <f>0</f>
        <v>0</v>
      </c>
      <c r="J66" s="11">
        <f>0</f>
        <v>0</v>
      </c>
      <c r="K66" s="11">
        <f>0</f>
        <v>0</v>
      </c>
      <c r="L66" s="11">
        <f>0</f>
        <v>0</v>
      </c>
      <c r="M66" s="11">
        <f>0</f>
        <v>0</v>
      </c>
      <c r="N66" s="11">
        <f>0</f>
        <v>0</v>
      </c>
      <c r="O66" s="11">
        <f>0</f>
        <v>0</v>
      </c>
      <c r="P66" s="11">
        <f>0</f>
        <v>0</v>
      </c>
      <c r="Q66" s="11">
        <f>0</f>
        <v>0</v>
      </c>
      <c r="R66" s="11">
        <f>0</f>
        <v>0</v>
      </c>
      <c r="S66" s="11">
        <f>0</f>
        <v>0</v>
      </c>
      <c r="T66" s="11">
        <f>0</f>
        <v>0</v>
      </c>
      <c r="U66" s="11">
        <f>0</f>
        <v>0</v>
      </c>
      <c r="V66" s="11">
        <f>0</f>
        <v>0</v>
      </c>
      <c r="W66" s="11">
        <f>0</f>
        <v>0</v>
      </c>
      <c r="X66" s="11">
        <f>0</f>
        <v>0</v>
      </c>
      <c r="Y66" s="11">
        <f>0</f>
        <v>0</v>
      </c>
      <c r="Z66" s="11">
        <f>0</f>
        <v>0</v>
      </c>
      <c r="AA66" s="11">
        <f>0</f>
        <v>0</v>
      </c>
      <c r="AB66" s="11">
        <f>0</f>
        <v>0</v>
      </c>
      <c r="AC66" s="11">
        <f>0</f>
        <v>0</v>
      </c>
      <c r="AD66" s="11">
        <f>0</f>
        <v>0</v>
      </c>
      <c r="AE66" s="11">
        <f>0</f>
        <v>0</v>
      </c>
      <c r="AF66" s="11">
        <f>0</f>
        <v>0</v>
      </c>
      <c r="AG66" s="11">
        <f>0</f>
        <v>0</v>
      </c>
      <c r="AH66" s="11">
        <f>0</f>
        <v>0</v>
      </c>
      <c r="AI66" s="11">
        <f>0</f>
        <v>0</v>
      </c>
      <c r="AJ66" s="11">
        <f>0</f>
        <v>0</v>
      </c>
      <c r="AK66" s="11">
        <f>0</f>
        <v>0</v>
      </c>
      <c r="AL66" s="11">
        <f>0</f>
        <v>0</v>
      </c>
      <c r="AM66" s="11">
        <f>N66</f>
        <v>0</v>
      </c>
      <c r="AN66" s="11">
        <f>Z66</f>
        <v>0</v>
      </c>
      <c r="AO66" s="11">
        <f>AL66</f>
        <v>0</v>
      </c>
      <c r="AP66" s="11">
        <f>0</f>
        <v>0</v>
      </c>
      <c r="AQ66" s="11">
        <f>0</f>
        <v>0</v>
      </c>
    </row>
    <row r="67" spans="2:43" s="5" customFormat="1" x14ac:dyDescent="0.2">
      <c r="B67" s="6" t="s">
        <v>71</v>
      </c>
      <c r="C67" s="11">
        <f>Input!C83</f>
        <v>35933333.333333336</v>
      </c>
      <c r="D67" s="11">
        <f>Input!D83</f>
        <v>34906666.666666672</v>
      </c>
      <c r="E67" s="11">
        <f>Input!E83</f>
        <v>33880000.000000007</v>
      </c>
      <c r="F67" s="11">
        <f>Input!F83</f>
        <v>32853333.33333334</v>
      </c>
      <c r="G67" s="11">
        <f>Input!G83</f>
        <v>31826666.666666672</v>
      </c>
      <c r="H67" s="11">
        <f>Input!H83</f>
        <v>30800000.000000004</v>
      </c>
      <c r="I67" s="11">
        <f>Input!I83</f>
        <v>29773333.333333336</v>
      </c>
      <c r="J67" s="11">
        <f>Input!J83</f>
        <v>28746666.666666668</v>
      </c>
      <c r="K67" s="11">
        <f>Input!K83</f>
        <v>27720000</v>
      </c>
      <c r="L67" s="11">
        <f>Input!L83</f>
        <v>26693333.333333332</v>
      </c>
      <c r="M67" s="11">
        <f>Input!M83</f>
        <v>25666666.666666664</v>
      </c>
      <c r="N67" s="11">
        <f>Input!N83</f>
        <v>24639999.999999996</v>
      </c>
      <c r="O67" s="11">
        <f>Input!O83</f>
        <v>23613333.333333328</v>
      </c>
      <c r="P67" s="11">
        <f>Input!P83</f>
        <v>22586666.66666666</v>
      </c>
      <c r="Q67" s="11">
        <f>Input!Q83</f>
        <v>21559999.999999993</v>
      </c>
      <c r="R67" s="11">
        <f>Input!R83</f>
        <v>20533333.333333325</v>
      </c>
      <c r="S67" s="11">
        <f>Input!S83</f>
        <v>19506666.666666657</v>
      </c>
      <c r="T67" s="11">
        <f>Input!T83</f>
        <v>18479999.999999989</v>
      </c>
      <c r="U67" s="11">
        <f>Input!U83</f>
        <v>17453333.333333321</v>
      </c>
      <c r="V67" s="11">
        <f>Input!V83</f>
        <v>16426666.666666655</v>
      </c>
      <c r="W67" s="11">
        <f>Input!W83</f>
        <v>15399999.999999989</v>
      </c>
      <c r="X67" s="11">
        <f>Input!X83</f>
        <v>14373333.333333323</v>
      </c>
      <c r="Y67" s="11">
        <f>Input!Y83</f>
        <v>13346666.666666657</v>
      </c>
      <c r="Z67" s="11">
        <f>Input!Z83</f>
        <v>12319999.999999991</v>
      </c>
      <c r="AA67" s="11">
        <f>Input!AA83</f>
        <v>11293333.333333325</v>
      </c>
      <c r="AB67" s="11">
        <f>Input!AB83</f>
        <v>10266666.666666659</v>
      </c>
      <c r="AC67" s="11">
        <f>Input!AC83</f>
        <v>9239999.9999999925</v>
      </c>
      <c r="AD67" s="11">
        <f>Input!AD83</f>
        <v>8213333.3333333256</v>
      </c>
      <c r="AE67" s="11">
        <f>Input!AE83</f>
        <v>7186666.6666666586</v>
      </c>
      <c r="AF67" s="11">
        <f>Input!AF83</f>
        <v>6159999.9999999916</v>
      </c>
      <c r="AG67" s="11">
        <f>Input!AG83</f>
        <v>5133333.3333333246</v>
      </c>
      <c r="AH67" s="11">
        <f>Input!AH83</f>
        <v>4106666.6666666581</v>
      </c>
      <c r="AI67" s="11">
        <f>Input!AI83</f>
        <v>3079999.9999999916</v>
      </c>
      <c r="AJ67" s="11">
        <f>Input!AJ83</f>
        <v>2053333.3333333251</v>
      </c>
      <c r="AK67" s="11">
        <f>Input!AK83</f>
        <v>1026666.6666666585</v>
      </c>
      <c r="AL67" s="11">
        <f>Input!AL83</f>
        <v>-8.149072527885437E-9</v>
      </c>
      <c r="AM67" s="11">
        <f>N67</f>
        <v>24639999.999999996</v>
      </c>
      <c r="AN67" s="11">
        <f>Z67</f>
        <v>12319999.999999991</v>
      </c>
      <c r="AO67" s="11">
        <f>AL67</f>
        <v>-8.149072527885437E-9</v>
      </c>
      <c r="AP67" s="11">
        <f>Input!AP83</f>
        <v>0</v>
      </c>
      <c r="AQ67" s="11">
        <f>Input!AQ83</f>
        <v>0</v>
      </c>
    </row>
    <row r="68" spans="2:43" s="5" customFormat="1" x14ac:dyDescent="0.2">
      <c r="B68" s="6"/>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row>
    <row r="69" spans="2:43" s="8" customFormat="1" x14ac:dyDescent="0.2">
      <c r="B69" s="9" t="s">
        <v>72</v>
      </c>
      <c r="C69" s="13">
        <f t="shared" ref="C69:AL69" si="19">SUM(C66:C68)</f>
        <v>35933333.333333336</v>
      </c>
      <c r="D69" s="13">
        <f t="shared" si="19"/>
        <v>34906666.666666672</v>
      </c>
      <c r="E69" s="13">
        <f t="shared" si="19"/>
        <v>33880000.000000007</v>
      </c>
      <c r="F69" s="13">
        <f t="shared" si="19"/>
        <v>32853333.33333334</v>
      </c>
      <c r="G69" s="13">
        <f t="shared" si="19"/>
        <v>31826666.666666672</v>
      </c>
      <c r="H69" s="13">
        <f t="shared" si="19"/>
        <v>30800000.000000004</v>
      </c>
      <c r="I69" s="13">
        <f t="shared" si="19"/>
        <v>29773333.333333336</v>
      </c>
      <c r="J69" s="13">
        <f t="shared" si="19"/>
        <v>28746666.666666668</v>
      </c>
      <c r="K69" s="13">
        <f t="shared" si="19"/>
        <v>27720000</v>
      </c>
      <c r="L69" s="13">
        <f t="shared" si="19"/>
        <v>26693333.333333332</v>
      </c>
      <c r="M69" s="13">
        <f t="shared" si="19"/>
        <v>25666666.666666664</v>
      </c>
      <c r="N69" s="13">
        <f t="shared" si="19"/>
        <v>24639999.999999996</v>
      </c>
      <c r="O69" s="13">
        <f t="shared" si="19"/>
        <v>23613333.333333328</v>
      </c>
      <c r="P69" s="13">
        <f t="shared" si="19"/>
        <v>22586666.66666666</v>
      </c>
      <c r="Q69" s="13">
        <f t="shared" si="19"/>
        <v>21559999.999999993</v>
      </c>
      <c r="R69" s="13">
        <f t="shared" si="19"/>
        <v>20533333.333333325</v>
      </c>
      <c r="S69" s="13">
        <f t="shared" si="19"/>
        <v>19506666.666666657</v>
      </c>
      <c r="T69" s="13">
        <f t="shared" si="19"/>
        <v>18479999.999999989</v>
      </c>
      <c r="U69" s="13">
        <f t="shared" si="19"/>
        <v>17453333.333333321</v>
      </c>
      <c r="V69" s="13">
        <f t="shared" si="19"/>
        <v>16426666.666666655</v>
      </c>
      <c r="W69" s="13">
        <f t="shared" si="19"/>
        <v>15399999.999999989</v>
      </c>
      <c r="X69" s="13">
        <f t="shared" si="19"/>
        <v>14373333.333333323</v>
      </c>
      <c r="Y69" s="13">
        <f t="shared" si="19"/>
        <v>13346666.666666657</v>
      </c>
      <c r="Z69" s="13">
        <f t="shared" si="19"/>
        <v>12319999.999999991</v>
      </c>
      <c r="AA69" s="13">
        <f t="shared" si="19"/>
        <v>11293333.333333325</v>
      </c>
      <c r="AB69" s="13">
        <f t="shared" si="19"/>
        <v>10266666.666666659</v>
      </c>
      <c r="AC69" s="13">
        <f t="shared" si="19"/>
        <v>9239999.9999999925</v>
      </c>
      <c r="AD69" s="13">
        <f t="shared" si="19"/>
        <v>8213333.3333333256</v>
      </c>
      <c r="AE69" s="13">
        <f t="shared" si="19"/>
        <v>7186666.6666666586</v>
      </c>
      <c r="AF69" s="13">
        <f t="shared" si="19"/>
        <v>6159999.9999999916</v>
      </c>
      <c r="AG69" s="13">
        <f t="shared" si="19"/>
        <v>5133333.3333333246</v>
      </c>
      <c r="AH69" s="13">
        <f t="shared" si="19"/>
        <v>4106666.6666666581</v>
      </c>
      <c r="AI69" s="13">
        <f t="shared" si="19"/>
        <v>3079999.9999999916</v>
      </c>
      <c r="AJ69" s="13">
        <f t="shared" si="19"/>
        <v>2053333.3333333251</v>
      </c>
      <c r="AK69" s="13">
        <f t="shared" si="19"/>
        <v>1026666.6666666585</v>
      </c>
      <c r="AL69" s="13">
        <f t="shared" si="19"/>
        <v>-8.149072527885437E-9</v>
      </c>
      <c r="AM69" s="13">
        <f>N69</f>
        <v>24639999.999999996</v>
      </c>
      <c r="AN69" s="13">
        <f>Z69</f>
        <v>12319999.999999991</v>
      </c>
      <c r="AO69" s="13">
        <f>AL69</f>
        <v>-8.149072527885437E-9</v>
      </c>
      <c r="AP69" s="13">
        <f>SUM(AP66:AP68)</f>
        <v>0</v>
      </c>
      <c r="AQ69" s="13">
        <f>SUM(AQ66:AQ68)</f>
        <v>0</v>
      </c>
    </row>
    <row r="70" spans="2:43" s="5" customFormat="1" x14ac:dyDescent="0.2">
      <c r="B70" s="6"/>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row>
    <row r="71" spans="2:43" s="5" customFormat="1" x14ac:dyDescent="0.2">
      <c r="B71" s="6" t="s">
        <v>73</v>
      </c>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row>
    <row r="72" spans="2:43" s="5" customFormat="1" x14ac:dyDescent="0.2">
      <c r="B72" s="6" t="s">
        <v>74</v>
      </c>
      <c r="C72" s="11">
        <f>C35</f>
        <v>9240000</v>
      </c>
      <c r="D72" s="11">
        <f t="shared" ref="D72:AL72" si="20">C72</f>
        <v>9240000</v>
      </c>
      <c r="E72" s="11">
        <f t="shared" si="20"/>
        <v>9240000</v>
      </c>
      <c r="F72" s="11">
        <f t="shared" si="20"/>
        <v>9240000</v>
      </c>
      <c r="G72" s="11">
        <f t="shared" si="20"/>
        <v>9240000</v>
      </c>
      <c r="H72" s="11">
        <f t="shared" si="20"/>
        <v>9240000</v>
      </c>
      <c r="I72" s="11">
        <f t="shared" si="20"/>
        <v>9240000</v>
      </c>
      <c r="J72" s="11">
        <f t="shared" si="20"/>
        <v>9240000</v>
      </c>
      <c r="K72" s="11">
        <f t="shared" si="20"/>
        <v>9240000</v>
      </c>
      <c r="L72" s="11">
        <f t="shared" si="20"/>
        <v>9240000</v>
      </c>
      <c r="M72" s="11">
        <f t="shared" si="20"/>
        <v>9240000</v>
      </c>
      <c r="N72" s="11">
        <f t="shared" si="20"/>
        <v>9240000</v>
      </c>
      <c r="O72" s="11">
        <f t="shared" si="20"/>
        <v>9240000</v>
      </c>
      <c r="P72" s="11">
        <f t="shared" si="20"/>
        <v>9240000</v>
      </c>
      <c r="Q72" s="11">
        <f t="shared" si="20"/>
        <v>9240000</v>
      </c>
      <c r="R72" s="11">
        <f t="shared" si="20"/>
        <v>9240000</v>
      </c>
      <c r="S72" s="11">
        <f t="shared" si="20"/>
        <v>9240000</v>
      </c>
      <c r="T72" s="11">
        <f t="shared" si="20"/>
        <v>9240000</v>
      </c>
      <c r="U72" s="11">
        <f t="shared" si="20"/>
        <v>9240000</v>
      </c>
      <c r="V72" s="11">
        <f t="shared" si="20"/>
        <v>9240000</v>
      </c>
      <c r="W72" s="11">
        <f t="shared" si="20"/>
        <v>9240000</v>
      </c>
      <c r="X72" s="11">
        <f t="shared" si="20"/>
        <v>9240000</v>
      </c>
      <c r="Y72" s="11">
        <f t="shared" si="20"/>
        <v>9240000</v>
      </c>
      <c r="Z72" s="11">
        <f t="shared" si="20"/>
        <v>9240000</v>
      </c>
      <c r="AA72" s="11">
        <f t="shared" si="20"/>
        <v>9240000</v>
      </c>
      <c r="AB72" s="11">
        <f t="shared" si="20"/>
        <v>9240000</v>
      </c>
      <c r="AC72" s="11">
        <f t="shared" si="20"/>
        <v>9240000</v>
      </c>
      <c r="AD72" s="11">
        <f t="shared" si="20"/>
        <v>9240000</v>
      </c>
      <c r="AE72" s="11">
        <f t="shared" si="20"/>
        <v>9240000</v>
      </c>
      <c r="AF72" s="11">
        <f t="shared" si="20"/>
        <v>9240000</v>
      </c>
      <c r="AG72" s="11">
        <f t="shared" si="20"/>
        <v>9240000</v>
      </c>
      <c r="AH72" s="11">
        <f t="shared" si="20"/>
        <v>9240000</v>
      </c>
      <c r="AI72" s="11">
        <f t="shared" si="20"/>
        <v>9240000</v>
      </c>
      <c r="AJ72" s="11">
        <f t="shared" si="20"/>
        <v>9240000</v>
      </c>
      <c r="AK72" s="11">
        <f t="shared" si="20"/>
        <v>9240000</v>
      </c>
      <c r="AL72" s="11">
        <f t="shared" si="20"/>
        <v>9240000</v>
      </c>
      <c r="AM72" s="11">
        <f>N72</f>
        <v>9240000</v>
      </c>
      <c r="AN72" s="11">
        <f>Z72</f>
        <v>9240000</v>
      </c>
      <c r="AO72" s="11">
        <f>AL72</f>
        <v>9240000</v>
      </c>
      <c r="AP72" s="11">
        <f>AO72</f>
        <v>9240000</v>
      </c>
      <c r="AQ72" s="11">
        <f>AP72</f>
        <v>9240000</v>
      </c>
    </row>
    <row r="73" spans="2:43" s="5" customFormat="1" x14ac:dyDescent="0.2">
      <c r="B73" s="6" t="s">
        <v>75</v>
      </c>
      <c r="C73" s="11">
        <f>C30+C36</f>
        <v>656000</v>
      </c>
      <c r="D73" s="11">
        <f t="shared" ref="D73:AL73" si="21">D30+D36+C73</f>
        <v>1522477.8082191781</v>
      </c>
      <c r="E73" s="11">
        <f t="shared" si="21"/>
        <v>2409882.7397260275</v>
      </c>
      <c r="F73" s="11">
        <f t="shared" si="21"/>
        <v>3361419.1780821919</v>
      </c>
      <c r="G73" s="11">
        <f t="shared" si="21"/>
        <v>4290678.3561643837</v>
      </c>
      <c r="H73" s="11">
        <f t="shared" si="21"/>
        <v>5261116.7123287674</v>
      </c>
      <c r="I73" s="11">
        <f t="shared" si="21"/>
        <v>6232230.1369863022</v>
      </c>
      <c r="J73" s="11">
        <f t="shared" si="21"/>
        <v>7243172.6027397271</v>
      </c>
      <c r="K73" s="11">
        <f t="shared" si="21"/>
        <v>8256140.2739726044</v>
      </c>
      <c r="L73" s="11">
        <f t="shared" si="21"/>
        <v>9290035.068493152</v>
      </c>
      <c r="M73" s="11">
        <f t="shared" si="21"/>
        <v>10361733.698630139</v>
      </c>
      <c r="N73" s="11">
        <f t="shared" si="21"/>
        <v>9149986.1917808242</v>
      </c>
      <c r="O73" s="11">
        <f t="shared" si="21"/>
        <v>10246662.356164386</v>
      </c>
      <c r="P73" s="11">
        <f t="shared" si="21"/>
        <v>11364265.643835619</v>
      </c>
      <c r="Q73" s="11">
        <f t="shared" si="21"/>
        <v>12502796.054794524</v>
      </c>
      <c r="R73" s="11">
        <f t="shared" si="21"/>
        <v>13689256.328767126</v>
      </c>
      <c r="S73" s="11">
        <f t="shared" si="21"/>
        <v>14869640.986301374</v>
      </c>
      <c r="T73" s="11">
        <f t="shared" si="21"/>
        <v>16083104.000000004</v>
      </c>
      <c r="U73" s="11">
        <f t="shared" si="21"/>
        <v>17305342.904109593</v>
      </c>
      <c r="V73" s="11">
        <f t="shared" si="21"/>
        <v>18559310.027397264</v>
      </c>
      <c r="W73" s="11">
        <f t="shared" si="21"/>
        <v>19823403.178082194</v>
      </c>
      <c r="X73" s="11">
        <f t="shared" si="21"/>
        <v>21108423.452054799</v>
      </c>
      <c r="Y73" s="11">
        <f t="shared" si="21"/>
        <v>22423146.739726033</v>
      </c>
      <c r="Z73" s="11">
        <f t="shared" si="21"/>
        <v>20830014.246575348</v>
      </c>
      <c r="AA73" s="11">
        <f t="shared" si="21"/>
        <v>22177815.890410963</v>
      </c>
      <c r="AB73" s="11">
        <f t="shared" si="21"/>
        <v>23546544.657534253</v>
      </c>
      <c r="AC73" s="11">
        <f t="shared" si="21"/>
        <v>24936200.547945213</v>
      </c>
      <c r="AD73" s="11">
        <f t="shared" si="21"/>
        <v>26357584.657534253</v>
      </c>
      <c r="AE73" s="11">
        <f t="shared" si="21"/>
        <v>27789094.794520553</v>
      </c>
      <c r="AF73" s="11">
        <f t="shared" si="21"/>
        <v>29245582.465753429</v>
      </c>
      <c r="AG73" s="11">
        <f t="shared" si="21"/>
        <v>30718946.849315073</v>
      </c>
      <c r="AH73" s="11">
        <f t="shared" si="21"/>
        <v>32215938.630136993</v>
      </c>
      <c r="AI73" s="11">
        <f t="shared" si="21"/>
        <v>33731157.260273978</v>
      </c>
      <c r="AJ73" s="11">
        <f t="shared" si="21"/>
        <v>35267303.013698637</v>
      </c>
      <c r="AK73" s="11">
        <f t="shared" si="21"/>
        <v>36825050.958904117</v>
      </c>
      <c r="AL73" s="11">
        <f t="shared" si="21"/>
        <v>34888443.616438366</v>
      </c>
      <c r="AM73" s="11">
        <f>N73</f>
        <v>9149986.1917808242</v>
      </c>
      <c r="AN73" s="11">
        <f>Z73</f>
        <v>20830014.246575348</v>
      </c>
      <c r="AO73" s="11">
        <f>AL73</f>
        <v>34888443.616438366</v>
      </c>
      <c r="AP73" s="11">
        <f>AP30+AP36+AO73</f>
        <v>51548283.616438366</v>
      </c>
      <c r="AQ73" s="11">
        <f>AQ30+AQ36+AP73</f>
        <v>69814184.416438371</v>
      </c>
    </row>
    <row r="74" spans="2:43" s="5" customFormat="1" x14ac:dyDescent="0.2">
      <c r="B74" s="6"/>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row>
    <row r="75" spans="2:43" s="5" customFormat="1" x14ac:dyDescent="0.2">
      <c r="B75" s="6" t="s">
        <v>76</v>
      </c>
      <c r="C75" s="11">
        <f t="shared" ref="C75:AL75" si="22">SUM(C72:C74)</f>
        <v>9896000</v>
      </c>
      <c r="D75" s="11">
        <f t="shared" si="22"/>
        <v>10762477.808219178</v>
      </c>
      <c r="E75" s="11">
        <f t="shared" si="22"/>
        <v>11649882.739726027</v>
      </c>
      <c r="F75" s="11">
        <f t="shared" si="22"/>
        <v>12601419.178082192</v>
      </c>
      <c r="G75" s="11">
        <f t="shared" si="22"/>
        <v>13530678.356164385</v>
      </c>
      <c r="H75" s="11">
        <f t="shared" si="22"/>
        <v>14501116.712328767</v>
      </c>
      <c r="I75" s="11">
        <f t="shared" si="22"/>
        <v>15472230.136986302</v>
      </c>
      <c r="J75" s="11">
        <f t="shared" si="22"/>
        <v>16483172.602739727</v>
      </c>
      <c r="K75" s="11">
        <f t="shared" si="22"/>
        <v>17496140.273972604</v>
      </c>
      <c r="L75" s="11">
        <f t="shared" si="22"/>
        <v>18530035.06849315</v>
      </c>
      <c r="M75" s="11">
        <f t="shared" si="22"/>
        <v>19601733.698630139</v>
      </c>
      <c r="N75" s="11">
        <f t="shared" si="22"/>
        <v>18389986.191780824</v>
      </c>
      <c r="O75" s="11">
        <f t="shared" si="22"/>
        <v>19486662.356164388</v>
      </c>
      <c r="P75" s="11">
        <f t="shared" si="22"/>
        <v>20604265.643835619</v>
      </c>
      <c r="Q75" s="11">
        <f t="shared" si="22"/>
        <v>21742796.054794524</v>
      </c>
      <c r="R75" s="11">
        <f t="shared" si="22"/>
        <v>22929256.328767128</v>
      </c>
      <c r="S75" s="11">
        <f t="shared" si="22"/>
        <v>24109640.986301374</v>
      </c>
      <c r="T75" s="11">
        <f t="shared" si="22"/>
        <v>25323104.000000004</v>
      </c>
      <c r="U75" s="11">
        <f t="shared" si="22"/>
        <v>26545342.904109593</v>
      </c>
      <c r="V75" s="11">
        <f t="shared" si="22"/>
        <v>27799310.027397264</v>
      </c>
      <c r="W75" s="11">
        <f t="shared" si="22"/>
        <v>29063403.178082194</v>
      </c>
      <c r="X75" s="11">
        <f t="shared" si="22"/>
        <v>30348423.452054799</v>
      </c>
      <c r="Y75" s="11">
        <f t="shared" si="22"/>
        <v>31663146.739726033</v>
      </c>
      <c r="Z75" s="11">
        <f t="shared" si="22"/>
        <v>30070014.246575348</v>
      </c>
      <c r="AA75" s="11">
        <f t="shared" si="22"/>
        <v>31417815.890410963</v>
      </c>
      <c r="AB75" s="11">
        <f t="shared" si="22"/>
        <v>32786544.657534253</v>
      </c>
      <c r="AC75" s="11">
        <f t="shared" si="22"/>
        <v>34176200.547945216</v>
      </c>
      <c r="AD75" s="11">
        <f t="shared" si="22"/>
        <v>35597584.657534257</v>
      </c>
      <c r="AE75" s="11">
        <f t="shared" si="22"/>
        <v>37029094.794520557</v>
      </c>
      <c r="AF75" s="11">
        <f t="shared" si="22"/>
        <v>38485582.465753429</v>
      </c>
      <c r="AG75" s="11">
        <f t="shared" si="22"/>
        <v>39958946.849315077</v>
      </c>
      <c r="AH75" s="11">
        <f t="shared" si="22"/>
        <v>41455938.630136997</v>
      </c>
      <c r="AI75" s="11">
        <f t="shared" si="22"/>
        <v>42971157.260273978</v>
      </c>
      <c r="AJ75" s="11">
        <f t="shared" si="22"/>
        <v>44507303.013698637</v>
      </c>
      <c r="AK75" s="11">
        <f t="shared" si="22"/>
        <v>46065050.958904117</v>
      </c>
      <c r="AL75" s="11">
        <f t="shared" si="22"/>
        <v>44128443.616438366</v>
      </c>
      <c r="AM75" s="11">
        <f>N75</f>
        <v>18389986.191780824</v>
      </c>
      <c r="AN75" s="11">
        <f>Z75</f>
        <v>30070014.246575348</v>
      </c>
      <c r="AO75" s="11">
        <f>AL75</f>
        <v>44128443.616438366</v>
      </c>
      <c r="AP75" s="11">
        <f>SUM(AP72:AP74)</f>
        <v>60788283.616438366</v>
      </c>
      <c r="AQ75" s="11">
        <f>SUM(AQ72:AQ74)</f>
        <v>79054184.416438371</v>
      </c>
    </row>
    <row r="76" spans="2:43" s="5" customFormat="1" x14ac:dyDescent="0.2">
      <c r="B76" s="6"/>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row>
    <row r="77" spans="2:43" s="5" customFormat="1" x14ac:dyDescent="0.2">
      <c r="B77" s="6" t="s">
        <v>77</v>
      </c>
      <c r="C77" s="11">
        <f>C69+C75</f>
        <v>45829333.333333336</v>
      </c>
      <c r="D77" s="11">
        <f t="shared" ref="D77:AL77" si="23">D69+D75</f>
        <v>45669144.474885851</v>
      </c>
      <c r="E77" s="11">
        <f t="shared" si="23"/>
        <v>45529882.739726037</v>
      </c>
      <c r="F77" s="11">
        <f t="shared" si="23"/>
        <v>45454752.511415534</v>
      </c>
      <c r="G77" s="11">
        <f t="shared" si="23"/>
        <v>45357345.022831053</v>
      </c>
      <c r="H77" s="11">
        <f t="shared" si="23"/>
        <v>45301116.712328769</v>
      </c>
      <c r="I77" s="11">
        <f t="shared" si="23"/>
        <v>45245563.470319636</v>
      </c>
      <c r="J77" s="11">
        <f t="shared" si="23"/>
        <v>45229839.269406393</v>
      </c>
      <c r="K77" s="11">
        <f t="shared" si="23"/>
        <v>45216140.273972601</v>
      </c>
      <c r="L77" s="11">
        <f t="shared" si="23"/>
        <v>45223368.401826486</v>
      </c>
      <c r="M77" s="11">
        <f t="shared" si="23"/>
        <v>45268400.365296803</v>
      </c>
      <c r="N77" s="11">
        <f t="shared" si="23"/>
        <v>43029986.19178082</v>
      </c>
      <c r="O77" s="11">
        <f t="shared" si="23"/>
        <v>43099995.689497717</v>
      </c>
      <c r="P77" s="11">
        <f t="shared" si="23"/>
        <v>43190932.310502276</v>
      </c>
      <c r="Q77" s="11">
        <f t="shared" si="23"/>
        <v>43302796.05479452</v>
      </c>
      <c r="R77" s="11">
        <f t="shared" si="23"/>
        <v>43462589.662100449</v>
      </c>
      <c r="S77" s="11">
        <f t="shared" si="23"/>
        <v>43616307.652968034</v>
      </c>
      <c r="T77" s="11">
        <f t="shared" si="23"/>
        <v>43803103.999999993</v>
      </c>
      <c r="U77" s="11">
        <f t="shared" si="23"/>
        <v>43998676.237442911</v>
      </c>
      <c r="V77" s="11">
        <f t="shared" si="23"/>
        <v>44225976.694063917</v>
      </c>
      <c r="W77" s="11">
        <f t="shared" si="23"/>
        <v>44463403.178082183</v>
      </c>
      <c r="X77" s="11">
        <f t="shared" si="23"/>
        <v>44721756.78538812</v>
      </c>
      <c r="Y77" s="11">
        <f t="shared" si="23"/>
        <v>45009813.406392694</v>
      </c>
      <c r="Z77" s="11">
        <f t="shared" si="23"/>
        <v>42390014.246575341</v>
      </c>
      <c r="AA77" s="11">
        <f t="shared" si="23"/>
        <v>42711149.223744288</v>
      </c>
      <c r="AB77" s="11">
        <f t="shared" si="23"/>
        <v>43053211.324200913</v>
      </c>
      <c r="AC77" s="11">
        <f t="shared" si="23"/>
        <v>43416200.547945209</v>
      </c>
      <c r="AD77" s="11">
        <f t="shared" si="23"/>
        <v>43810917.990867585</v>
      </c>
      <c r="AE77" s="11">
        <f t="shared" si="23"/>
        <v>44215761.461187214</v>
      </c>
      <c r="AF77" s="11">
        <f t="shared" si="23"/>
        <v>44645582.465753421</v>
      </c>
      <c r="AG77" s="11">
        <f t="shared" si="23"/>
        <v>45092280.182648405</v>
      </c>
      <c r="AH77" s="11">
        <f t="shared" si="23"/>
        <v>45562605.296803653</v>
      </c>
      <c r="AI77" s="11">
        <f t="shared" si="23"/>
        <v>46051157.260273971</v>
      </c>
      <c r="AJ77" s="11">
        <f t="shared" si="23"/>
        <v>46560636.347031966</v>
      </c>
      <c r="AK77" s="11">
        <f t="shared" si="23"/>
        <v>47091717.625570774</v>
      </c>
      <c r="AL77" s="11">
        <f t="shared" si="23"/>
        <v>44128443.616438359</v>
      </c>
      <c r="AM77" s="11">
        <f>N77</f>
        <v>43029986.19178082</v>
      </c>
      <c r="AN77" s="11">
        <f>Z77</f>
        <v>42390014.246575341</v>
      </c>
      <c r="AO77" s="11">
        <f>AL77</f>
        <v>44128443.616438359</v>
      </c>
      <c r="AP77" s="11">
        <f>AP69+AP75</f>
        <v>60788283.616438366</v>
      </c>
      <c r="AQ77" s="11">
        <f>AQ69+AQ75</f>
        <v>79054184.416438371</v>
      </c>
    </row>
    <row r="78" spans="2:43" s="5" customFormat="1" x14ac:dyDescent="0.2">
      <c r="C78" s="16">
        <f t="shared" ref="C78:AQ78" si="24">C77-C63</f>
        <v>0</v>
      </c>
      <c r="D78" s="16">
        <f t="shared" si="24"/>
        <v>0</v>
      </c>
      <c r="E78" s="16">
        <f t="shared" si="24"/>
        <v>0</v>
      </c>
      <c r="F78" s="16">
        <f t="shared" si="24"/>
        <v>0</v>
      </c>
      <c r="G78" s="16">
        <f t="shared" si="24"/>
        <v>0</v>
      </c>
      <c r="H78" s="16">
        <f t="shared" si="24"/>
        <v>0</v>
      </c>
      <c r="I78" s="16">
        <f t="shared" si="24"/>
        <v>0</v>
      </c>
      <c r="J78" s="16">
        <f t="shared" si="24"/>
        <v>0</v>
      </c>
      <c r="K78" s="16">
        <f t="shared" si="24"/>
        <v>0</v>
      </c>
      <c r="L78" s="16">
        <f t="shared" si="24"/>
        <v>0</v>
      </c>
      <c r="M78" s="16">
        <f t="shared" si="24"/>
        <v>0</v>
      </c>
      <c r="N78" s="16">
        <f t="shared" si="24"/>
        <v>0</v>
      </c>
      <c r="O78" s="16">
        <f t="shared" si="24"/>
        <v>0</v>
      </c>
      <c r="P78" s="16">
        <f t="shared" si="24"/>
        <v>0</v>
      </c>
      <c r="Q78" s="16">
        <f t="shared" si="24"/>
        <v>0</v>
      </c>
      <c r="R78" s="16">
        <f t="shared" si="24"/>
        <v>0</v>
      </c>
      <c r="S78" s="16">
        <f t="shared" si="24"/>
        <v>0</v>
      </c>
      <c r="T78" s="16">
        <f t="shared" si="24"/>
        <v>0</v>
      </c>
      <c r="U78" s="16">
        <f t="shared" si="24"/>
        <v>0</v>
      </c>
      <c r="V78" s="16">
        <f t="shared" si="24"/>
        <v>0</v>
      </c>
      <c r="W78" s="16">
        <f t="shared" si="24"/>
        <v>0</v>
      </c>
      <c r="X78" s="16">
        <f t="shared" si="24"/>
        <v>0</v>
      </c>
      <c r="Y78" s="16">
        <f t="shared" si="24"/>
        <v>0</v>
      </c>
      <c r="Z78" s="16">
        <f t="shared" si="24"/>
        <v>0</v>
      </c>
      <c r="AA78" s="16">
        <f t="shared" si="24"/>
        <v>0</v>
      </c>
      <c r="AB78" s="16">
        <f t="shared" si="24"/>
        <v>0</v>
      </c>
      <c r="AC78" s="16">
        <f t="shared" si="24"/>
        <v>0</v>
      </c>
      <c r="AD78" s="16">
        <f t="shared" si="24"/>
        <v>0</v>
      </c>
      <c r="AE78" s="16">
        <f t="shared" si="24"/>
        <v>0</v>
      </c>
      <c r="AF78" s="16">
        <f t="shared" si="24"/>
        <v>0</v>
      </c>
      <c r="AG78" s="16">
        <f t="shared" si="24"/>
        <v>0</v>
      </c>
      <c r="AH78" s="16">
        <f t="shared" si="24"/>
        <v>0</v>
      </c>
      <c r="AI78" s="16">
        <f t="shared" si="24"/>
        <v>0</v>
      </c>
      <c r="AJ78" s="16">
        <f t="shared" si="24"/>
        <v>0</v>
      </c>
      <c r="AK78" s="16">
        <f t="shared" si="24"/>
        <v>0</v>
      </c>
      <c r="AL78" s="16">
        <f t="shared" si="24"/>
        <v>0</v>
      </c>
      <c r="AM78" s="16">
        <f t="shared" si="24"/>
        <v>0</v>
      </c>
      <c r="AN78" s="16">
        <f t="shared" si="24"/>
        <v>0</v>
      </c>
      <c r="AO78" s="16">
        <f t="shared" si="24"/>
        <v>0</v>
      </c>
      <c r="AP78" s="16">
        <f t="shared" si="24"/>
        <v>0</v>
      </c>
      <c r="AQ78" s="16">
        <f t="shared" si="24"/>
        <v>0</v>
      </c>
    </row>
    <row r="79" spans="2:43" s="5" customFormat="1" x14ac:dyDescent="0.2"/>
  </sheetData>
  <sheetProtection algorithmName="SHA-512" hashValue="G3sRx0O83zdeoNuPMdbm293b6UIH4f1FkZsNUoxzwbf1eccg0PvUqyK4Qv483Aa4GFHmS953RQPo0teJLKZEYw==" saltValue="TnTde5mX+JzaSo63/lW8DA==" spinCount="100000" sheet="1" objects="1" scenarios="1"/>
  <pageMargins left="0.7" right="0.7" top="0.75" bottom="0.75" header="0.3" footer="0.3"/>
  <ignoredErrors>
    <ignoredError sqref="AP43:AQ43 D43:AM43 N36 AP36:AQ36 AP24:AQ24" formula="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 Page</vt:lpstr>
      <vt:lpstr>Instructions</vt:lpstr>
      <vt:lpstr>Summary</vt:lpstr>
      <vt:lpstr>Impact Sheet</vt:lpstr>
      <vt:lpstr>Input</vt:lpstr>
      <vt:lpstr>Financial Projection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Sage Grey</dc:creator>
  <cp:lastModifiedBy>olatunji Michael</cp:lastModifiedBy>
  <dcterms:created xsi:type="dcterms:W3CDTF">2024-01-23T12:49:46Z</dcterms:created>
  <dcterms:modified xsi:type="dcterms:W3CDTF">2024-05-03T16:41:31Z</dcterms:modified>
</cp:coreProperties>
</file>